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madsmeldalen_bagstevold_dfo_no/Documents/"/>
    </mc:Choice>
  </mc:AlternateContent>
  <xr:revisionPtr revIDLastSave="0" documentId="8_{96F44B31-0310-421C-93FE-0FBA7634FBF4}" xr6:coauthVersionLast="45" xr6:coauthVersionMax="45" xr10:uidLastSave="{00000000-0000-0000-0000-000000000000}"/>
  <bookViews>
    <workbookView xWindow="-110" yWindow="-110" windowWidth="19420" windowHeight="10420" activeTab="6" xr2:uid="{00000000-000D-0000-FFFF-FFFF00000000}"/>
  </bookViews>
  <sheets>
    <sheet name="Utgifter og inntekter 1 lærling" sheetId="1" r:id="rId1"/>
    <sheet name="2+2+2" sheetId="2" state="hidden" r:id="rId2"/>
    <sheet name="3+3+3" sheetId="3" state="hidden" r:id="rId3"/>
    <sheet name="3+6+6" sheetId="4" state="hidden" r:id="rId4"/>
    <sheet name="6+6+6" sheetId="5" state="hidden" r:id="rId5"/>
    <sheet name="Satser 2019" sheetId="6" r:id="rId6"/>
    <sheet name="Kopi av budjett (Forbedring) " sheetId="7" r:id="rId7"/>
  </sheets>
  <definedNames>
    <definedName name="Basistilskudd">'Satser 2019'!$A$2:$B$3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7" l="1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G23" i="7"/>
  <c r="B15" i="7"/>
  <c r="A6" i="7"/>
  <c r="D9" i="7" s="1"/>
  <c r="C9" i="7" l="1"/>
  <c r="E9" i="7"/>
  <c r="J8" i="7"/>
  <c r="K8" i="7"/>
  <c r="J9" i="7"/>
  <c r="C8" i="7"/>
  <c r="I8" i="7"/>
  <c r="D8" i="7"/>
  <c r="L8" i="7"/>
  <c r="F9" i="7"/>
  <c r="K7" i="7"/>
  <c r="E8" i="7"/>
  <c r="M8" i="7"/>
  <c r="G9" i="7"/>
  <c r="L7" i="7"/>
  <c r="F8" i="7"/>
  <c r="N8" i="7"/>
  <c r="H9" i="7"/>
  <c r="M7" i="7"/>
  <c r="G8" i="7"/>
  <c r="I9" i="7"/>
  <c r="N7" i="7"/>
  <c r="H8" i="7"/>
  <c r="B15" i="1"/>
  <c r="G20" i="1" s="1"/>
  <c r="G21" i="1" s="1"/>
  <c r="A6" i="1"/>
  <c r="H8" i="1" s="1"/>
  <c r="E91" i="5"/>
  <c r="F91" i="5"/>
  <c r="G91" i="5"/>
  <c r="H91" i="5"/>
  <c r="I91" i="5"/>
  <c r="J91" i="5"/>
  <c r="K91" i="5"/>
  <c r="L91" i="5"/>
  <c r="M91" i="5"/>
  <c r="N91" i="5"/>
  <c r="O91" i="5"/>
  <c r="P91" i="5"/>
  <c r="E92" i="5"/>
  <c r="F92" i="5"/>
  <c r="G92" i="5"/>
  <c r="H92" i="5"/>
  <c r="I92" i="5"/>
  <c r="J92" i="5"/>
  <c r="K92" i="5"/>
  <c r="L92" i="5"/>
  <c r="M92" i="5"/>
  <c r="N92" i="5"/>
  <c r="O92" i="5"/>
  <c r="P92" i="5"/>
  <c r="E93" i="5"/>
  <c r="F93" i="5"/>
  <c r="G93" i="5"/>
  <c r="H93" i="5"/>
  <c r="I93" i="5"/>
  <c r="J93" i="5"/>
  <c r="K93" i="5"/>
  <c r="L93" i="5"/>
  <c r="M93" i="5"/>
  <c r="N93" i="5"/>
  <c r="O93" i="5"/>
  <c r="P93" i="5"/>
  <c r="E94" i="5"/>
  <c r="F94" i="5"/>
  <c r="G94" i="5"/>
  <c r="H94" i="5"/>
  <c r="I94" i="5"/>
  <c r="J94" i="5"/>
  <c r="K94" i="5"/>
  <c r="L94" i="5"/>
  <c r="M94" i="5"/>
  <c r="N94" i="5"/>
  <c r="O94" i="5"/>
  <c r="P94" i="5"/>
  <c r="E95" i="5"/>
  <c r="F95" i="5"/>
  <c r="G95" i="5"/>
  <c r="H95" i="5"/>
  <c r="I95" i="5"/>
  <c r="J95" i="5"/>
  <c r="K95" i="5"/>
  <c r="L95" i="5"/>
  <c r="M95" i="5"/>
  <c r="N95" i="5"/>
  <c r="O95" i="5"/>
  <c r="P95" i="5"/>
  <c r="E96" i="5"/>
  <c r="F96" i="5"/>
  <c r="G96" i="5"/>
  <c r="H96" i="5"/>
  <c r="I96" i="5"/>
  <c r="J96" i="5"/>
  <c r="K96" i="5"/>
  <c r="L96" i="5"/>
  <c r="M96" i="5"/>
  <c r="N96" i="5"/>
  <c r="O96" i="5"/>
  <c r="P96" i="5"/>
  <c r="M97" i="5"/>
  <c r="N97" i="5"/>
  <c r="O97" i="5"/>
  <c r="P97" i="5"/>
  <c r="M98" i="5"/>
  <c r="N98" i="5"/>
  <c r="O98" i="5"/>
  <c r="P98" i="5"/>
  <c r="M99" i="5"/>
  <c r="N99" i="5"/>
  <c r="Q99" i="5" s="1"/>
  <c r="O99" i="5"/>
  <c r="P99" i="5"/>
  <c r="M100" i="5"/>
  <c r="N100" i="5"/>
  <c r="Q100" i="5" s="1"/>
  <c r="O100" i="5"/>
  <c r="P100" i="5"/>
  <c r="M101" i="5"/>
  <c r="N101" i="5"/>
  <c r="Q101" i="5" s="1"/>
  <c r="O101" i="5"/>
  <c r="P101" i="5"/>
  <c r="M102" i="5"/>
  <c r="N102" i="5"/>
  <c r="O102" i="5"/>
  <c r="P102" i="5"/>
  <c r="E85" i="5"/>
  <c r="F85" i="5"/>
  <c r="G85" i="5"/>
  <c r="H85" i="5"/>
  <c r="I85" i="5"/>
  <c r="J85" i="5"/>
  <c r="K85" i="5"/>
  <c r="L85" i="5"/>
  <c r="E86" i="5"/>
  <c r="F86" i="5"/>
  <c r="Q86" i="5" s="1"/>
  <c r="G86" i="5"/>
  <c r="H86" i="5"/>
  <c r="I86" i="5"/>
  <c r="J86" i="5"/>
  <c r="K86" i="5"/>
  <c r="L86" i="5"/>
  <c r="E87" i="5"/>
  <c r="F87" i="5"/>
  <c r="G87" i="5"/>
  <c r="H87" i="5"/>
  <c r="I87" i="5"/>
  <c r="J87" i="5"/>
  <c r="K87" i="5"/>
  <c r="L87" i="5"/>
  <c r="E88" i="5"/>
  <c r="F88" i="5"/>
  <c r="G88" i="5"/>
  <c r="H88" i="5"/>
  <c r="I88" i="5"/>
  <c r="J88" i="5"/>
  <c r="K88" i="5"/>
  <c r="L88" i="5"/>
  <c r="E89" i="5"/>
  <c r="F89" i="5"/>
  <c r="G89" i="5"/>
  <c r="H89" i="5"/>
  <c r="I89" i="5"/>
  <c r="J89" i="5"/>
  <c r="K89" i="5"/>
  <c r="L89" i="5"/>
  <c r="E90" i="5"/>
  <c r="F90" i="5"/>
  <c r="G90" i="5"/>
  <c r="H90" i="5"/>
  <c r="I90" i="5"/>
  <c r="J90" i="5"/>
  <c r="K90" i="5"/>
  <c r="L90" i="5"/>
  <c r="E72" i="4"/>
  <c r="F72" i="4"/>
  <c r="G72" i="4"/>
  <c r="H72" i="4"/>
  <c r="I72" i="4"/>
  <c r="J72" i="4"/>
  <c r="K72" i="4"/>
  <c r="L72" i="4"/>
  <c r="M72" i="4"/>
  <c r="N72" i="4"/>
  <c r="O72" i="4"/>
  <c r="P72" i="4"/>
  <c r="E73" i="4"/>
  <c r="F73" i="4"/>
  <c r="G73" i="4"/>
  <c r="H73" i="4"/>
  <c r="I73" i="4"/>
  <c r="J73" i="4"/>
  <c r="K73" i="4"/>
  <c r="L73" i="4"/>
  <c r="M73" i="4"/>
  <c r="N73" i="4"/>
  <c r="O73" i="4"/>
  <c r="P73" i="4"/>
  <c r="E74" i="4"/>
  <c r="F74" i="4"/>
  <c r="G74" i="4"/>
  <c r="H74" i="4"/>
  <c r="I74" i="4"/>
  <c r="J74" i="4"/>
  <c r="K74" i="4"/>
  <c r="L74" i="4"/>
  <c r="M74" i="4"/>
  <c r="N74" i="4"/>
  <c r="O74" i="4"/>
  <c r="P74" i="4"/>
  <c r="E75" i="4"/>
  <c r="F75" i="4"/>
  <c r="G75" i="4"/>
  <c r="H75" i="4"/>
  <c r="I75" i="4"/>
  <c r="J75" i="4"/>
  <c r="K75" i="4"/>
  <c r="L75" i="4"/>
  <c r="M75" i="4"/>
  <c r="N75" i="4"/>
  <c r="O75" i="4"/>
  <c r="P75" i="4"/>
  <c r="E76" i="4"/>
  <c r="F76" i="4"/>
  <c r="G76" i="4"/>
  <c r="H76" i="4"/>
  <c r="I76" i="4"/>
  <c r="J76" i="4"/>
  <c r="K76" i="4"/>
  <c r="L76" i="4"/>
  <c r="M76" i="4"/>
  <c r="N76" i="4"/>
  <c r="O76" i="4"/>
  <c r="P76" i="4"/>
  <c r="E77" i="4"/>
  <c r="F77" i="4"/>
  <c r="G77" i="4"/>
  <c r="H77" i="4"/>
  <c r="I77" i="4"/>
  <c r="J77" i="4"/>
  <c r="K77" i="4"/>
  <c r="L77" i="4"/>
  <c r="M77" i="4"/>
  <c r="N77" i="4"/>
  <c r="O77" i="4"/>
  <c r="P77" i="4"/>
  <c r="M78" i="4"/>
  <c r="N78" i="4"/>
  <c r="O78" i="4"/>
  <c r="P78" i="4"/>
  <c r="M79" i="4"/>
  <c r="N79" i="4"/>
  <c r="O79" i="4"/>
  <c r="P79" i="4"/>
  <c r="Q79" i="4"/>
  <c r="M80" i="4"/>
  <c r="N80" i="4"/>
  <c r="O80" i="4"/>
  <c r="P80" i="4"/>
  <c r="M81" i="4"/>
  <c r="N81" i="4"/>
  <c r="O81" i="4"/>
  <c r="P81" i="4"/>
  <c r="M82" i="4"/>
  <c r="N82" i="4"/>
  <c r="O82" i="4"/>
  <c r="P82" i="4"/>
  <c r="M83" i="4"/>
  <c r="N83" i="4"/>
  <c r="O83" i="4"/>
  <c r="P83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58" i="3"/>
  <c r="F58" i="3"/>
  <c r="G58" i="3"/>
  <c r="H58" i="3"/>
  <c r="I58" i="3"/>
  <c r="J58" i="3"/>
  <c r="K58" i="3"/>
  <c r="L58" i="3"/>
  <c r="E59" i="3"/>
  <c r="F59" i="3"/>
  <c r="G59" i="3"/>
  <c r="H59" i="3"/>
  <c r="I59" i="3"/>
  <c r="J59" i="3"/>
  <c r="K59" i="3"/>
  <c r="L59" i="3"/>
  <c r="E60" i="3"/>
  <c r="F60" i="3"/>
  <c r="G60" i="3"/>
  <c r="H60" i="3"/>
  <c r="I60" i="3"/>
  <c r="J60" i="3"/>
  <c r="K60" i="3"/>
  <c r="L60" i="3"/>
  <c r="E61" i="3"/>
  <c r="F61" i="3"/>
  <c r="G61" i="3"/>
  <c r="H61" i="3"/>
  <c r="I61" i="3"/>
  <c r="J61" i="3"/>
  <c r="K61" i="3"/>
  <c r="L61" i="3"/>
  <c r="M61" i="3"/>
  <c r="N61" i="3"/>
  <c r="O61" i="3"/>
  <c r="P61" i="3"/>
  <c r="E62" i="3"/>
  <c r="F62" i="3"/>
  <c r="G62" i="3"/>
  <c r="Q62" i="3" s="1"/>
  <c r="H62" i="3"/>
  <c r="I62" i="3"/>
  <c r="J62" i="3"/>
  <c r="K62" i="3"/>
  <c r="L62" i="3"/>
  <c r="M62" i="3"/>
  <c r="N62" i="3"/>
  <c r="O62" i="3"/>
  <c r="P62" i="3"/>
  <c r="E63" i="3"/>
  <c r="F63" i="3"/>
  <c r="G63" i="3"/>
  <c r="H63" i="3"/>
  <c r="I63" i="3"/>
  <c r="J63" i="3"/>
  <c r="K63" i="3"/>
  <c r="L63" i="3"/>
  <c r="M63" i="3"/>
  <c r="N63" i="3"/>
  <c r="O63" i="3"/>
  <c r="P63" i="3"/>
  <c r="M64" i="3"/>
  <c r="N64" i="3"/>
  <c r="O64" i="3"/>
  <c r="P64" i="3"/>
  <c r="M65" i="3"/>
  <c r="N65" i="3"/>
  <c r="O65" i="3"/>
  <c r="P65" i="3"/>
  <c r="M66" i="3"/>
  <c r="N66" i="3"/>
  <c r="O66" i="3"/>
  <c r="Q66" i="3" s="1"/>
  <c r="P66" i="3"/>
  <c r="E42" i="2"/>
  <c r="F42" i="2"/>
  <c r="G42" i="2"/>
  <c r="H42" i="2"/>
  <c r="I42" i="2"/>
  <c r="J42" i="2"/>
  <c r="K42" i="2"/>
  <c r="L42" i="2"/>
  <c r="M42" i="2"/>
  <c r="N42" i="2"/>
  <c r="O42" i="2"/>
  <c r="P42" i="2"/>
  <c r="E43" i="2"/>
  <c r="F43" i="2"/>
  <c r="G43" i="2"/>
  <c r="H43" i="2"/>
  <c r="I43" i="2"/>
  <c r="J43" i="2"/>
  <c r="K43" i="2"/>
  <c r="L43" i="2"/>
  <c r="M43" i="2"/>
  <c r="N43" i="2"/>
  <c r="O43" i="2"/>
  <c r="P43" i="2"/>
  <c r="M44" i="2"/>
  <c r="N44" i="2"/>
  <c r="O44" i="2"/>
  <c r="P44" i="2"/>
  <c r="M45" i="2"/>
  <c r="N45" i="2"/>
  <c r="O45" i="2"/>
  <c r="P45" i="2"/>
  <c r="E49" i="2"/>
  <c r="F49" i="2"/>
  <c r="G49" i="2"/>
  <c r="H49" i="2"/>
  <c r="I49" i="2"/>
  <c r="J49" i="2"/>
  <c r="K49" i="2"/>
  <c r="L49" i="2"/>
  <c r="E50" i="2"/>
  <c r="F50" i="2"/>
  <c r="G50" i="2"/>
  <c r="H50" i="2"/>
  <c r="I50" i="2"/>
  <c r="J50" i="2"/>
  <c r="K50" i="2"/>
  <c r="L50" i="2"/>
  <c r="E51" i="2"/>
  <c r="F51" i="2"/>
  <c r="G51" i="2"/>
  <c r="H51" i="2"/>
  <c r="I51" i="2"/>
  <c r="J51" i="2"/>
  <c r="K51" i="2"/>
  <c r="L51" i="2"/>
  <c r="M51" i="2"/>
  <c r="N51" i="2"/>
  <c r="O51" i="2"/>
  <c r="P51" i="2"/>
  <c r="E52" i="2"/>
  <c r="F52" i="2"/>
  <c r="G52" i="2"/>
  <c r="H52" i="2"/>
  <c r="I52" i="2"/>
  <c r="J52" i="2"/>
  <c r="K52" i="2"/>
  <c r="L52" i="2"/>
  <c r="M52" i="2"/>
  <c r="N52" i="2"/>
  <c r="O52" i="2"/>
  <c r="P52" i="2"/>
  <c r="M53" i="2"/>
  <c r="Q53" i="2" s="1"/>
  <c r="N53" i="2"/>
  <c r="O53" i="2"/>
  <c r="P53" i="2"/>
  <c r="M54" i="2"/>
  <c r="N54" i="2"/>
  <c r="O54" i="2"/>
  <c r="P54" i="2"/>
  <c r="S86" i="4"/>
  <c r="S39" i="4"/>
  <c r="S31" i="3"/>
  <c r="S25" i="2"/>
  <c r="P23" i="2"/>
  <c r="O23" i="2"/>
  <c r="N23" i="2"/>
  <c r="M23" i="2"/>
  <c r="P22" i="2"/>
  <c r="O22" i="2"/>
  <c r="N22" i="2"/>
  <c r="M22" i="2"/>
  <c r="P29" i="3"/>
  <c r="O29" i="3"/>
  <c r="N29" i="3"/>
  <c r="M29" i="3"/>
  <c r="P28" i="3"/>
  <c r="O28" i="3"/>
  <c r="N28" i="3"/>
  <c r="M28" i="3"/>
  <c r="P27" i="3"/>
  <c r="O27" i="3"/>
  <c r="N27" i="3"/>
  <c r="M27" i="3"/>
  <c r="P75" i="5"/>
  <c r="O75" i="5"/>
  <c r="N75" i="5"/>
  <c r="M75" i="5"/>
  <c r="L75" i="5"/>
  <c r="K75" i="5"/>
  <c r="J75" i="5"/>
  <c r="I75" i="5"/>
  <c r="H75" i="5"/>
  <c r="G75" i="5"/>
  <c r="F75" i="5"/>
  <c r="E75" i="5"/>
  <c r="P74" i="5"/>
  <c r="O74" i="5"/>
  <c r="N74" i="5"/>
  <c r="M74" i="5"/>
  <c r="L74" i="5"/>
  <c r="K74" i="5"/>
  <c r="J74" i="5"/>
  <c r="I74" i="5"/>
  <c r="H74" i="5"/>
  <c r="G74" i="5"/>
  <c r="F74" i="5"/>
  <c r="E74" i="5"/>
  <c r="P73" i="5"/>
  <c r="O73" i="5"/>
  <c r="N73" i="5"/>
  <c r="M73" i="5"/>
  <c r="L73" i="5"/>
  <c r="K73" i="5"/>
  <c r="J73" i="5"/>
  <c r="I73" i="5"/>
  <c r="H73" i="5"/>
  <c r="G73" i="5"/>
  <c r="F73" i="5"/>
  <c r="E73" i="5"/>
  <c r="P66" i="5"/>
  <c r="O66" i="5"/>
  <c r="N66" i="5"/>
  <c r="M66" i="5"/>
  <c r="P65" i="5"/>
  <c r="O65" i="5"/>
  <c r="N65" i="5"/>
  <c r="M65" i="5"/>
  <c r="P64" i="5"/>
  <c r="O64" i="5"/>
  <c r="N64" i="5"/>
  <c r="M64" i="5"/>
  <c r="S48" i="5"/>
  <c r="L34" i="5"/>
  <c r="K34" i="5"/>
  <c r="J34" i="5"/>
  <c r="I34" i="5"/>
  <c r="H34" i="5"/>
  <c r="G34" i="5"/>
  <c r="F34" i="5"/>
  <c r="E34" i="5"/>
  <c r="L33" i="5"/>
  <c r="K33" i="5"/>
  <c r="J33" i="5"/>
  <c r="I33" i="5"/>
  <c r="H33" i="5"/>
  <c r="G33" i="5"/>
  <c r="F33" i="5"/>
  <c r="E33" i="5"/>
  <c r="L32" i="5"/>
  <c r="K32" i="5"/>
  <c r="J32" i="5"/>
  <c r="I32" i="5"/>
  <c r="H32" i="5"/>
  <c r="Q32" i="5" s="1"/>
  <c r="G32" i="5"/>
  <c r="F32" i="5"/>
  <c r="E32" i="5"/>
  <c r="P20" i="5"/>
  <c r="O20" i="5"/>
  <c r="N20" i="5"/>
  <c r="M20" i="5"/>
  <c r="L20" i="5"/>
  <c r="K20" i="5"/>
  <c r="J20" i="5"/>
  <c r="I20" i="5"/>
  <c r="H20" i="5"/>
  <c r="G20" i="5"/>
  <c r="F20" i="5"/>
  <c r="E20" i="5"/>
  <c r="P19" i="5"/>
  <c r="O19" i="5"/>
  <c r="N19" i="5"/>
  <c r="M19" i="5"/>
  <c r="L19" i="5"/>
  <c r="K19" i="5"/>
  <c r="J19" i="5"/>
  <c r="I19" i="5"/>
  <c r="H19" i="5"/>
  <c r="G19" i="5"/>
  <c r="F19" i="5"/>
  <c r="E19" i="5"/>
  <c r="P18" i="5"/>
  <c r="O18" i="5"/>
  <c r="N18" i="5"/>
  <c r="M18" i="5"/>
  <c r="L18" i="5"/>
  <c r="K18" i="5"/>
  <c r="J18" i="5"/>
  <c r="I18" i="5"/>
  <c r="H18" i="5"/>
  <c r="G18" i="5"/>
  <c r="F18" i="5"/>
  <c r="E18" i="5"/>
  <c r="P12" i="5"/>
  <c r="O12" i="5"/>
  <c r="N12" i="5"/>
  <c r="M12" i="5"/>
  <c r="P11" i="5"/>
  <c r="O11" i="5"/>
  <c r="N11" i="5"/>
  <c r="M11" i="5"/>
  <c r="P10" i="5"/>
  <c r="O10" i="5"/>
  <c r="N10" i="5"/>
  <c r="M10" i="5"/>
  <c r="P81" i="5"/>
  <c r="O81" i="5"/>
  <c r="N81" i="5"/>
  <c r="M81" i="5"/>
  <c r="P80" i="5"/>
  <c r="Q80" i="5" s="1"/>
  <c r="O80" i="5"/>
  <c r="N80" i="5"/>
  <c r="M80" i="5"/>
  <c r="P79" i="5"/>
  <c r="O79" i="5"/>
  <c r="N79" i="5"/>
  <c r="M79" i="5"/>
  <c r="P78" i="5"/>
  <c r="O78" i="5"/>
  <c r="N78" i="5"/>
  <c r="M78" i="5"/>
  <c r="P77" i="5"/>
  <c r="O77" i="5"/>
  <c r="N77" i="5"/>
  <c r="M77" i="5"/>
  <c r="P76" i="5"/>
  <c r="O76" i="5"/>
  <c r="N76" i="5"/>
  <c r="M76" i="5"/>
  <c r="P72" i="5"/>
  <c r="O72" i="5"/>
  <c r="N72" i="5"/>
  <c r="M72" i="5"/>
  <c r="L72" i="5"/>
  <c r="K72" i="5"/>
  <c r="J72" i="5"/>
  <c r="I72" i="5"/>
  <c r="H72" i="5"/>
  <c r="G72" i="5"/>
  <c r="F72" i="5"/>
  <c r="E72" i="5"/>
  <c r="P71" i="5"/>
  <c r="O71" i="5"/>
  <c r="N71" i="5"/>
  <c r="M71" i="5"/>
  <c r="L71" i="5"/>
  <c r="K71" i="5"/>
  <c r="J71" i="5"/>
  <c r="I71" i="5"/>
  <c r="H71" i="5"/>
  <c r="G71" i="5"/>
  <c r="F71" i="5"/>
  <c r="E71" i="5"/>
  <c r="P70" i="5"/>
  <c r="O70" i="5"/>
  <c r="N70" i="5"/>
  <c r="M70" i="5"/>
  <c r="L70" i="5"/>
  <c r="K70" i="5"/>
  <c r="J70" i="5"/>
  <c r="I70" i="5"/>
  <c r="H70" i="5"/>
  <c r="G70" i="5"/>
  <c r="F70" i="5"/>
  <c r="E70" i="5"/>
  <c r="P63" i="5"/>
  <c r="O63" i="5"/>
  <c r="N63" i="5"/>
  <c r="M63" i="5"/>
  <c r="P62" i="5"/>
  <c r="O62" i="5"/>
  <c r="N62" i="5"/>
  <c r="M62" i="5"/>
  <c r="P61" i="5"/>
  <c r="O61" i="5"/>
  <c r="N61" i="5"/>
  <c r="M61" i="5"/>
  <c r="P46" i="5"/>
  <c r="O46" i="5"/>
  <c r="N46" i="5"/>
  <c r="M46" i="5"/>
  <c r="P45" i="5"/>
  <c r="O45" i="5"/>
  <c r="N45" i="5"/>
  <c r="M45" i="5"/>
  <c r="P44" i="5"/>
  <c r="O44" i="5"/>
  <c r="N44" i="5"/>
  <c r="M44" i="5"/>
  <c r="P43" i="5"/>
  <c r="O43" i="5"/>
  <c r="N43" i="5"/>
  <c r="M43" i="5"/>
  <c r="P42" i="5"/>
  <c r="O42" i="5"/>
  <c r="N42" i="5"/>
  <c r="M42" i="5"/>
  <c r="P41" i="5"/>
  <c r="O41" i="5"/>
  <c r="N41" i="5"/>
  <c r="M41" i="5"/>
  <c r="P40" i="5"/>
  <c r="O40" i="5"/>
  <c r="N40" i="5"/>
  <c r="M40" i="5"/>
  <c r="L40" i="5"/>
  <c r="K40" i="5"/>
  <c r="J40" i="5"/>
  <c r="I40" i="5"/>
  <c r="H40" i="5"/>
  <c r="G40" i="5"/>
  <c r="F40" i="5"/>
  <c r="E40" i="5"/>
  <c r="P39" i="5"/>
  <c r="O39" i="5"/>
  <c r="N39" i="5"/>
  <c r="M39" i="5"/>
  <c r="L39" i="5"/>
  <c r="K39" i="5"/>
  <c r="J39" i="5"/>
  <c r="I39" i="5"/>
  <c r="H39" i="5"/>
  <c r="G39" i="5"/>
  <c r="F39" i="5"/>
  <c r="E39" i="5"/>
  <c r="P38" i="5"/>
  <c r="O38" i="5"/>
  <c r="N38" i="5"/>
  <c r="M38" i="5"/>
  <c r="L38" i="5"/>
  <c r="K38" i="5"/>
  <c r="J38" i="5"/>
  <c r="I38" i="5"/>
  <c r="H38" i="5"/>
  <c r="G38" i="5"/>
  <c r="F38" i="5"/>
  <c r="E38" i="5"/>
  <c r="P37" i="5"/>
  <c r="O37" i="5"/>
  <c r="N37" i="5"/>
  <c r="M37" i="5"/>
  <c r="L37" i="5"/>
  <c r="K37" i="5"/>
  <c r="J37" i="5"/>
  <c r="I37" i="5"/>
  <c r="H37" i="5"/>
  <c r="G37" i="5"/>
  <c r="F37" i="5"/>
  <c r="E37" i="5"/>
  <c r="P36" i="5"/>
  <c r="O36" i="5"/>
  <c r="N36" i="5"/>
  <c r="M36" i="5"/>
  <c r="L36" i="5"/>
  <c r="K36" i="5"/>
  <c r="J36" i="5"/>
  <c r="I36" i="5"/>
  <c r="H36" i="5"/>
  <c r="G36" i="5"/>
  <c r="F36" i="5"/>
  <c r="E36" i="5"/>
  <c r="P35" i="5"/>
  <c r="O35" i="5"/>
  <c r="N35" i="5"/>
  <c r="M35" i="5"/>
  <c r="L35" i="5"/>
  <c r="K35" i="5"/>
  <c r="J35" i="5"/>
  <c r="I35" i="5"/>
  <c r="H35" i="5"/>
  <c r="G35" i="5"/>
  <c r="F35" i="5"/>
  <c r="E35" i="5"/>
  <c r="Q35" i="5" s="1"/>
  <c r="L31" i="5"/>
  <c r="K31" i="5"/>
  <c r="J31" i="5"/>
  <c r="I31" i="5"/>
  <c r="H31" i="5"/>
  <c r="G31" i="5"/>
  <c r="F31" i="5"/>
  <c r="E31" i="5"/>
  <c r="L30" i="5"/>
  <c r="K30" i="5"/>
  <c r="J30" i="5"/>
  <c r="I30" i="5"/>
  <c r="H30" i="5"/>
  <c r="G30" i="5"/>
  <c r="F30" i="5"/>
  <c r="E30" i="5"/>
  <c r="L29" i="5"/>
  <c r="K29" i="5"/>
  <c r="J29" i="5"/>
  <c r="I29" i="5"/>
  <c r="H29" i="5"/>
  <c r="G29" i="5"/>
  <c r="F29" i="5"/>
  <c r="E29" i="5"/>
  <c r="P26" i="5"/>
  <c r="O26" i="5"/>
  <c r="N26" i="5"/>
  <c r="M26" i="5"/>
  <c r="P25" i="5"/>
  <c r="O25" i="5"/>
  <c r="N25" i="5"/>
  <c r="M25" i="5"/>
  <c r="P24" i="5"/>
  <c r="Q24" i="5" s="1"/>
  <c r="O24" i="5"/>
  <c r="N24" i="5"/>
  <c r="M24" i="5"/>
  <c r="P23" i="5"/>
  <c r="O23" i="5"/>
  <c r="N23" i="5"/>
  <c r="M23" i="5"/>
  <c r="P22" i="5"/>
  <c r="O22" i="5"/>
  <c r="N22" i="5"/>
  <c r="M22" i="5"/>
  <c r="P21" i="5"/>
  <c r="O21" i="5"/>
  <c r="N21" i="5"/>
  <c r="M21" i="5"/>
  <c r="P17" i="5"/>
  <c r="O17" i="5"/>
  <c r="N17" i="5"/>
  <c r="M17" i="5"/>
  <c r="L17" i="5"/>
  <c r="K17" i="5"/>
  <c r="J17" i="5"/>
  <c r="I17" i="5"/>
  <c r="H17" i="5"/>
  <c r="G17" i="5"/>
  <c r="F17" i="5"/>
  <c r="E17" i="5"/>
  <c r="P16" i="5"/>
  <c r="O16" i="5"/>
  <c r="N16" i="5"/>
  <c r="M16" i="5"/>
  <c r="L16" i="5"/>
  <c r="K16" i="5"/>
  <c r="J16" i="5"/>
  <c r="I16" i="5"/>
  <c r="H16" i="5"/>
  <c r="G16" i="5"/>
  <c r="F16" i="5"/>
  <c r="E16" i="5"/>
  <c r="P15" i="5"/>
  <c r="O15" i="5"/>
  <c r="N15" i="5"/>
  <c r="M15" i="5"/>
  <c r="L15" i="5"/>
  <c r="K15" i="5"/>
  <c r="J15" i="5"/>
  <c r="I15" i="5"/>
  <c r="H15" i="5"/>
  <c r="G15" i="5"/>
  <c r="F15" i="5"/>
  <c r="E15" i="5"/>
  <c r="Q15" i="5" s="1"/>
  <c r="P9" i="5"/>
  <c r="O9" i="5"/>
  <c r="N9" i="5"/>
  <c r="M9" i="5"/>
  <c r="P8" i="5"/>
  <c r="O8" i="5"/>
  <c r="N8" i="5"/>
  <c r="M8" i="5"/>
  <c r="P7" i="5"/>
  <c r="O7" i="5"/>
  <c r="N7" i="5"/>
  <c r="M7" i="5"/>
  <c r="P65" i="4"/>
  <c r="O65" i="4"/>
  <c r="N65" i="4"/>
  <c r="M65" i="4"/>
  <c r="P64" i="4"/>
  <c r="O64" i="4"/>
  <c r="N64" i="4"/>
  <c r="M64" i="4"/>
  <c r="P63" i="4"/>
  <c r="O63" i="4"/>
  <c r="N63" i="4"/>
  <c r="M63" i="4"/>
  <c r="P37" i="4"/>
  <c r="Q37" i="4" s="1"/>
  <c r="O37" i="4"/>
  <c r="N37" i="4"/>
  <c r="M37" i="4"/>
  <c r="P36" i="4"/>
  <c r="O36" i="4"/>
  <c r="N36" i="4"/>
  <c r="M36" i="4"/>
  <c r="Q36" i="4" s="1"/>
  <c r="P35" i="4"/>
  <c r="O35" i="4"/>
  <c r="N35" i="4"/>
  <c r="M35" i="4"/>
  <c r="Q35" i="4" s="1"/>
  <c r="P34" i="4"/>
  <c r="O34" i="4"/>
  <c r="N34" i="4"/>
  <c r="M34" i="4"/>
  <c r="P33" i="4"/>
  <c r="O33" i="4"/>
  <c r="N33" i="4"/>
  <c r="M33" i="4"/>
  <c r="P32" i="4"/>
  <c r="O32" i="4"/>
  <c r="N32" i="4"/>
  <c r="M32" i="4"/>
  <c r="Q32" i="4" s="1"/>
  <c r="P20" i="4"/>
  <c r="O20" i="4"/>
  <c r="N20" i="4"/>
  <c r="M20" i="4"/>
  <c r="P19" i="4"/>
  <c r="O19" i="4"/>
  <c r="N19" i="4"/>
  <c r="M19" i="4"/>
  <c r="P18" i="4"/>
  <c r="O18" i="4"/>
  <c r="N18" i="4"/>
  <c r="M18" i="4"/>
  <c r="P62" i="4"/>
  <c r="O62" i="4"/>
  <c r="N62" i="4"/>
  <c r="M62" i="4"/>
  <c r="P61" i="4"/>
  <c r="O61" i="4"/>
  <c r="N61" i="4"/>
  <c r="M61" i="4"/>
  <c r="P60" i="4"/>
  <c r="O60" i="4"/>
  <c r="N60" i="4"/>
  <c r="M60" i="4"/>
  <c r="P59" i="4"/>
  <c r="O59" i="4"/>
  <c r="N59" i="4"/>
  <c r="M59" i="4"/>
  <c r="L59" i="4"/>
  <c r="K59" i="4"/>
  <c r="J59" i="4"/>
  <c r="I59" i="4"/>
  <c r="H59" i="4"/>
  <c r="G59" i="4"/>
  <c r="F59" i="4"/>
  <c r="E59" i="4"/>
  <c r="P58" i="4"/>
  <c r="O58" i="4"/>
  <c r="N58" i="4"/>
  <c r="M58" i="4"/>
  <c r="L58" i="4"/>
  <c r="K58" i="4"/>
  <c r="J58" i="4"/>
  <c r="I58" i="4"/>
  <c r="H58" i="4"/>
  <c r="G58" i="4"/>
  <c r="F58" i="4"/>
  <c r="E58" i="4"/>
  <c r="P57" i="4"/>
  <c r="O57" i="4"/>
  <c r="N57" i="4"/>
  <c r="M57" i="4"/>
  <c r="L57" i="4"/>
  <c r="K57" i="4"/>
  <c r="J57" i="4"/>
  <c r="I57" i="4"/>
  <c r="H57" i="4"/>
  <c r="G57" i="4"/>
  <c r="F57" i="4"/>
  <c r="E57" i="4"/>
  <c r="P53" i="4"/>
  <c r="O53" i="4"/>
  <c r="N53" i="4"/>
  <c r="M53" i="4"/>
  <c r="P52" i="4"/>
  <c r="O52" i="4"/>
  <c r="N52" i="4"/>
  <c r="M52" i="4"/>
  <c r="P51" i="4"/>
  <c r="O51" i="4"/>
  <c r="N51" i="4"/>
  <c r="M51" i="4"/>
  <c r="P31" i="4"/>
  <c r="O31" i="4"/>
  <c r="N31" i="4"/>
  <c r="M31" i="4"/>
  <c r="L31" i="4"/>
  <c r="K31" i="4"/>
  <c r="J31" i="4"/>
  <c r="I31" i="4"/>
  <c r="H31" i="4"/>
  <c r="G31" i="4"/>
  <c r="F31" i="4"/>
  <c r="E31" i="4"/>
  <c r="P30" i="4"/>
  <c r="O30" i="4"/>
  <c r="N30" i="4"/>
  <c r="M30" i="4"/>
  <c r="L30" i="4"/>
  <c r="K30" i="4"/>
  <c r="J30" i="4"/>
  <c r="I30" i="4"/>
  <c r="H30" i="4"/>
  <c r="G30" i="4"/>
  <c r="F30" i="4"/>
  <c r="E30" i="4"/>
  <c r="P29" i="4"/>
  <c r="O29" i="4"/>
  <c r="N29" i="4"/>
  <c r="M29" i="4"/>
  <c r="L29" i="4"/>
  <c r="K29" i="4"/>
  <c r="J29" i="4"/>
  <c r="I29" i="4"/>
  <c r="H29" i="4"/>
  <c r="G29" i="4"/>
  <c r="F29" i="4"/>
  <c r="E29" i="4"/>
  <c r="P28" i="4"/>
  <c r="O28" i="4"/>
  <c r="N28" i="4"/>
  <c r="M28" i="4"/>
  <c r="L28" i="4"/>
  <c r="K28" i="4"/>
  <c r="J28" i="4"/>
  <c r="I28" i="4"/>
  <c r="H28" i="4"/>
  <c r="G28" i="4"/>
  <c r="F28" i="4"/>
  <c r="E28" i="4"/>
  <c r="P27" i="4"/>
  <c r="O27" i="4"/>
  <c r="N27" i="4"/>
  <c r="M27" i="4"/>
  <c r="L27" i="4"/>
  <c r="K27" i="4"/>
  <c r="J27" i="4"/>
  <c r="I27" i="4"/>
  <c r="H27" i="4"/>
  <c r="G27" i="4"/>
  <c r="F27" i="4"/>
  <c r="E27" i="4"/>
  <c r="P26" i="4"/>
  <c r="O26" i="4"/>
  <c r="N26" i="4"/>
  <c r="M26" i="4"/>
  <c r="L26" i="4"/>
  <c r="K26" i="4"/>
  <c r="J26" i="4"/>
  <c r="I26" i="4"/>
  <c r="H26" i="4"/>
  <c r="G26" i="4"/>
  <c r="F26" i="4"/>
  <c r="E26" i="4"/>
  <c r="L25" i="4"/>
  <c r="K25" i="4"/>
  <c r="J25" i="4"/>
  <c r="I25" i="4"/>
  <c r="H25" i="4"/>
  <c r="G25" i="4"/>
  <c r="F25" i="4"/>
  <c r="E25" i="4"/>
  <c r="L24" i="4"/>
  <c r="K24" i="4"/>
  <c r="J24" i="4"/>
  <c r="I24" i="4"/>
  <c r="H24" i="4"/>
  <c r="G24" i="4"/>
  <c r="F24" i="4"/>
  <c r="E24" i="4"/>
  <c r="L23" i="4"/>
  <c r="K23" i="4"/>
  <c r="J23" i="4"/>
  <c r="I23" i="4"/>
  <c r="H23" i="4"/>
  <c r="G23" i="4"/>
  <c r="F23" i="4"/>
  <c r="E23" i="4"/>
  <c r="P17" i="4"/>
  <c r="O17" i="4"/>
  <c r="N17" i="4"/>
  <c r="M17" i="4"/>
  <c r="P16" i="4"/>
  <c r="O16" i="4"/>
  <c r="N16" i="4"/>
  <c r="M16" i="4"/>
  <c r="Q16" i="4" s="1"/>
  <c r="P15" i="4"/>
  <c r="O15" i="4"/>
  <c r="N15" i="4"/>
  <c r="M15" i="4"/>
  <c r="P14" i="4"/>
  <c r="O14" i="4"/>
  <c r="N14" i="4"/>
  <c r="M14" i="4"/>
  <c r="L14" i="4"/>
  <c r="K14" i="4"/>
  <c r="J14" i="4"/>
  <c r="I14" i="4"/>
  <c r="H14" i="4"/>
  <c r="G14" i="4"/>
  <c r="F14" i="4"/>
  <c r="E14" i="4"/>
  <c r="P13" i="4"/>
  <c r="O13" i="4"/>
  <c r="N13" i="4"/>
  <c r="M13" i="4"/>
  <c r="L13" i="4"/>
  <c r="K13" i="4"/>
  <c r="J13" i="4"/>
  <c r="I13" i="4"/>
  <c r="H13" i="4"/>
  <c r="G13" i="4"/>
  <c r="F13" i="4"/>
  <c r="E13" i="4"/>
  <c r="P12" i="4"/>
  <c r="O12" i="4"/>
  <c r="N12" i="4"/>
  <c r="M12" i="4"/>
  <c r="L12" i="4"/>
  <c r="K12" i="4"/>
  <c r="J12" i="4"/>
  <c r="I12" i="4"/>
  <c r="H12" i="4"/>
  <c r="G12" i="4"/>
  <c r="F12" i="4"/>
  <c r="E12" i="4"/>
  <c r="P9" i="4"/>
  <c r="O9" i="4"/>
  <c r="N9" i="4"/>
  <c r="M9" i="4"/>
  <c r="P8" i="4"/>
  <c r="O8" i="4"/>
  <c r="N8" i="4"/>
  <c r="M8" i="4"/>
  <c r="P7" i="4"/>
  <c r="O7" i="4"/>
  <c r="N7" i="4"/>
  <c r="M7" i="4"/>
  <c r="Q51" i="4"/>
  <c r="P54" i="3"/>
  <c r="O54" i="3"/>
  <c r="N54" i="3"/>
  <c r="M54" i="3"/>
  <c r="P50" i="3"/>
  <c r="O50" i="3"/>
  <c r="N50" i="3"/>
  <c r="M50" i="3"/>
  <c r="L50" i="3"/>
  <c r="K50" i="3"/>
  <c r="J50" i="3"/>
  <c r="I50" i="3"/>
  <c r="H50" i="3"/>
  <c r="G50" i="3"/>
  <c r="F50" i="3"/>
  <c r="E50" i="3"/>
  <c r="P45" i="3"/>
  <c r="O45" i="3"/>
  <c r="N45" i="3"/>
  <c r="M45" i="3"/>
  <c r="P26" i="3"/>
  <c r="O26" i="3"/>
  <c r="N26" i="3"/>
  <c r="M26" i="3"/>
  <c r="L26" i="3"/>
  <c r="K26" i="3"/>
  <c r="J26" i="3"/>
  <c r="I26" i="3"/>
  <c r="H26" i="3"/>
  <c r="G26" i="3"/>
  <c r="F26" i="3"/>
  <c r="E26" i="3"/>
  <c r="L23" i="3"/>
  <c r="K23" i="3"/>
  <c r="J23" i="3"/>
  <c r="I23" i="3"/>
  <c r="H23" i="3"/>
  <c r="G23" i="3"/>
  <c r="F23" i="3"/>
  <c r="E23" i="3"/>
  <c r="P18" i="3"/>
  <c r="O18" i="3"/>
  <c r="N18" i="3"/>
  <c r="M18" i="3"/>
  <c r="Q18" i="3" s="1"/>
  <c r="P15" i="3"/>
  <c r="O15" i="3"/>
  <c r="N15" i="3"/>
  <c r="M15" i="3"/>
  <c r="L15" i="3"/>
  <c r="K15" i="3"/>
  <c r="J15" i="3"/>
  <c r="I15" i="3"/>
  <c r="H15" i="3"/>
  <c r="G15" i="3"/>
  <c r="F15" i="3"/>
  <c r="E15" i="3"/>
  <c r="P10" i="3"/>
  <c r="O10" i="3"/>
  <c r="N10" i="3"/>
  <c r="M10" i="3"/>
  <c r="P53" i="3"/>
  <c r="O53" i="3"/>
  <c r="N53" i="3"/>
  <c r="M53" i="3"/>
  <c r="P52" i="3"/>
  <c r="O52" i="3"/>
  <c r="N52" i="3"/>
  <c r="M52" i="3"/>
  <c r="P51" i="3"/>
  <c r="O51" i="3"/>
  <c r="N51" i="3"/>
  <c r="M51" i="3"/>
  <c r="L51" i="3"/>
  <c r="K51" i="3"/>
  <c r="J51" i="3"/>
  <c r="I51" i="3"/>
  <c r="H51" i="3"/>
  <c r="G51" i="3"/>
  <c r="F51" i="3"/>
  <c r="E51" i="3"/>
  <c r="P49" i="3"/>
  <c r="O49" i="3"/>
  <c r="N49" i="3"/>
  <c r="M49" i="3"/>
  <c r="L49" i="3"/>
  <c r="K49" i="3"/>
  <c r="J49" i="3"/>
  <c r="I49" i="3"/>
  <c r="H49" i="3"/>
  <c r="G49" i="3"/>
  <c r="F49" i="3"/>
  <c r="E49" i="3"/>
  <c r="Q49" i="3" s="1"/>
  <c r="P44" i="3"/>
  <c r="O44" i="3"/>
  <c r="N44" i="3"/>
  <c r="M44" i="3"/>
  <c r="P43" i="3"/>
  <c r="O43" i="3"/>
  <c r="N43" i="3"/>
  <c r="M43" i="3"/>
  <c r="P25" i="3"/>
  <c r="O25" i="3"/>
  <c r="N25" i="3"/>
  <c r="M25" i="3"/>
  <c r="L25" i="3"/>
  <c r="K25" i="3"/>
  <c r="J25" i="3"/>
  <c r="I25" i="3"/>
  <c r="H25" i="3"/>
  <c r="G25" i="3"/>
  <c r="F25" i="3"/>
  <c r="E25" i="3"/>
  <c r="P24" i="3"/>
  <c r="O24" i="3"/>
  <c r="N24" i="3"/>
  <c r="M24" i="3"/>
  <c r="L24" i="3"/>
  <c r="K24" i="3"/>
  <c r="J24" i="3"/>
  <c r="I24" i="3"/>
  <c r="H24" i="3"/>
  <c r="G24" i="3"/>
  <c r="F24" i="3"/>
  <c r="E24" i="3"/>
  <c r="L22" i="3"/>
  <c r="K22" i="3"/>
  <c r="J22" i="3"/>
  <c r="I22" i="3"/>
  <c r="H22" i="3"/>
  <c r="G22" i="3"/>
  <c r="F22" i="3"/>
  <c r="E22" i="3"/>
  <c r="Q22" i="3" s="1"/>
  <c r="L21" i="3"/>
  <c r="K21" i="3"/>
  <c r="J21" i="3"/>
  <c r="I21" i="3"/>
  <c r="H21" i="3"/>
  <c r="G21" i="3"/>
  <c r="F21" i="3"/>
  <c r="E21" i="3"/>
  <c r="P17" i="3"/>
  <c r="O17" i="3"/>
  <c r="N17" i="3"/>
  <c r="M17" i="3"/>
  <c r="Q17" i="3" s="1"/>
  <c r="P16" i="3"/>
  <c r="O16" i="3"/>
  <c r="N16" i="3"/>
  <c r="M16" i="3"/>
  <c r="P14" i="3"/>
  <c r="O14" i="3"/>
  <c r="N14" i="3"/>
  <c r="M14" i="3"/>
  <c r="L14" i="3"/>
  <c r="K14" i="3"/>
  <c r="J14" i="3"/>
  <c r="I14" i="3"/>
  <c r="H14" i="3"/>
  <c r="G14" i="3"/>
  <c r="F14" i="3"/>
  <c r="E14" i="3"/>
  <c r="P13" i="3"/>
  <c r="O13" i="3"/>
  <c r="N13" i="3"/>
  <c r="M13" i="3"/>
  <c r="L13" i="3"/>
  <c r="K13" i="3"/>
  <c r="J13" i="3"/>
  <c r="I13" i="3"/>
  <c r="H13" i="3"/>
  <c r="G13" i="3"/>
  <c r="F13" i="3"/>
  <c r="E13" i="3"/>
  <c r="P9" i="3"/>
  <c r="O9" i="3"/>
  <c r="N9" i="3"/>
  <c r="M9" i="3"/>
  <c r="Q9" i="3" s="1"/>
  <c r="P8" i="3"/>
  <c r="O8" i="3"/>
  <c r="N8" i="3"/>
  <c r="M8" i="3"/>
  <c r="P38" i="2"/>
  <c r="O38" i="2"/>
  <c r="N38" i="2"/>
  <c r="M38" i="2"/>
  <c r="P20" i="2"/>
  <c r="O20" i="2"/>
  <c r="N20" i="2"/>
  <c r="M20" i="2"/>
  <c r="P21" i="2"/>
  <c r="O21" i="2"/>
  <c r="N21" i="2"/>
  <c r="M21" i="2"/>
  <c r="L21" i="2"/>
  <c r="K21" i="2"/>
  <c r="J21" i="2"/>
  <c r="I21" i="2"/>
  <c r="H21" i="2"/>
  <c r="G21" i="2"/>
  <c r="F21" i="2"/>
  <c r="E21" i="2"/>
  <c r="Q21" i="2" s="1"/>
  <c r="L20" i="2"/>
  <c r="K20" i="2"/>
  <c r="J20" i="2"/>
  <c r="I20" i="2"/>
  <c r="H20" i="2"/>
  <c r="G20" i="2"/>
  <c r="F20" i="2"/>
  <c r="E20" i="2"/>
  <c r="L19" i="2"/>
  <c r="K19" i="2"/>
  <c r="J19" i="2"/>
  <c r="I19" i="2"/>
  <c r="H19" i="2"/>
  <c r="G19" i="2"/>
  <c r="F19" i="2"/>
  <c r="E19" i="2"/>
  <c r="L18" i="2"/>
  <c r="K18" i="2"/>
  <c r="J18" i="2"/>
  <c r="I18" i="2"/>
  <c r="H18" i="2"/>
  <c r="G18" i="2"/>
  <c r="F18" i="2"/>
  <c r="E18" i="2"/>
  <c r="P15" i="2"/>
  <c r="O15" i="2"/>
  <c r="N15" i="2"/>
  <c r="M15" i="2"/>
  <c r="P14" i="2"/>
  <c r="O14" i="2"/>
  <c r="N14" i="2"/>
  <c r="M14" i="2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M12" i="2"/>
  <c r="L12" i="2"/>
  <c r="J12" i="2"/>
  <c r="K12" i="2"/>
  <c r="I12" i="2"/>
  <c r="H12" i="2"/>
  <c r="G12" i="2"/>
  <c r="F12" i="2"/>
  <c r="E12" i="2"/>
  <c r="P9" i="2"/>
  <c r="O9" i="2"/>
  <c r="N9" i="2"/>
  <c r="M9" i="2"/>
  <c r="Q9" i="2" s="1"/>
  <c r="P8" i="2"/>
  <c r="O8" i="2"/>
  <c r="N8" i="2"/>
  <c r="M8" i="2"/>
  <c r="P37" i="2"/>
  <c r="O37" i="2"/>
  <c r="N37" i="2"/>
  <c r="M37" i="2"/>
  <c r="N8" i="1"/>
  <c r="J8" i="1"/>
  <c r="I8" i="1"/>
  <c r="G9" i="1"/>
  <c r="C8" i="1"/>
  <c r="O18" i="7" l="1"/>
  <c r="C25" i="7" s="1"/>
  <c r="O16" i="7"/>
  <c r="C23" i="7" s="1"/>
  <c r="O8" i="7"/>
  <c r="B24" i="7" s="1"/>
  <c r="O17" i="7"/>
  <c r="C24" i="7" s="1"/>
  <c r="O7" i="7"/>
  <c r="O9" i="7"/>
  <c r="Q98" i="5"/>
  <c r="Q44" i="2"/>
  <c r="Q21" i="3"/>
  <c r="Q9" i="4"/>
  <c r="Q59" i="4"/>
  <c r="Q45" i="5"/>
  <c r="Q64" i="5"/>
  <c r="Q23" i="2"/>
  <c r="Q58" i="3"/>
  <c r="Q71" i="4"/>
  <c r="Q90" i="5"/>
  <c r="Q37" i="2"/>
  <c r="R39" i="2" s="1"/>
  <c r="Q27" i="4"/>
  <c r="Q19" i="5"/>
  <c r="Q49" i="2"/>
  <c r="Q76" i="4"/>
  <c r="Q72" i="4"/>
  <c r="Q97" i="5"/>
  <c r="Q38" i="2"/>
  <c r="Q40" i="5"/>
  <c r="Q62" i="5"/>
  <c r="Q20" i="5"/>
  <c r="Q45" i="2"/>
  <c r="R46" i="2" s="1"/>
  <c r="Q43" i="2"/>
  <c r="Q83" i="4"/>
  <c r="Q20" i="2"/>
  <c r="Q44" i="3"/>
  <c r="Q26" i="3"/>
  <c r="Q75" i="4"/>
  <c r="Q73" i="4"/>
  <c r="Q94" i="5"/>
  <c r="N7" i="1"/>
  <c r="D9" i="1"/>
  <c r="C9" i="1"/>
  <c r="E8" i="1"/>
  <c r="H9" i="1"/>
  <c r="D8" i="1"/>
  <c r="L7" i="1"/>
  <c r="L8" i="1"/>
  <c r="F8" i="1"/>
  <c r="I9" i="1"/>
  <c r="E9" i="1"/>
  <c r="F9" i="1"/>
  <c r="M8" i="1"/>
  <c r="K8" i="1"/>
  <c r="J9" i="1"/>
  <c r="D20" i="1"/>
  <c r="D21" i="1" s="1"/>
  <c r="Q74" i="4"/>
  <c r="J20" i="1"/>
  <c r="J21" i="1" s="1"/>
  <c r="Q12" i="4"/>
  <c r="Q14" i="4"/>
  <c r="Q15" i="4"/>
  <c r="Q24" i="4"/>
  <c r="Q52" i="4"/>
  <c r="R54" i="4" s="1"/>
  <c r="Q57" i="4"/>
  <c r="Q62" i="4"/>
  <c r="Q34" i="4"/>
  <c r="Q63" i="4"/>
  <c r="Q18" i="5"/>
  <c r="Q42" i="2"/>
  <c r="Q70" i="4"/>
  <c r="R71" i="4" s="1"/>
  <c r="Q69" i="4"/>
  <c r="Q96" i="5"/>
  <c r="Q95" i="5"/>
  <c r="Q91" i="5"/>
  <c r="H18" i="1"/>
  <c r="H19" i="1" s="1"/>
  <c r="Q13" i="2"/>
  <c r="Q14" i="2"/>
  <c r="Q19" i="2"/>
  <c r="Q13" i="3"/>
  <c r="Q14" i="3"/>
  <c r="Q24" i="3"/>
  <c r="Q43" i="3"/>
  <c r="Q52" i="3"/>
  <c r="Q53" i="3"/>
  <c r="Q10" i="3"/>
  <c r="Q23" i="3"/>
  <c r="Q50" i="3"/>
  <c r="Q54" i="3"/>
  <c r="Q33" i="4"/>
  <c r="R37" i="4" s="1"/>
  <c r="Q34" i="5"/>
  <c r="Q65" i="5"/>
  <c r="Q66" i="5"/>
  <c r="Q74" i="5"/>
  <c r="Q29" i="3"/>
  <c r="Q54" i="2"/>
  <c r="Q65" i="3"/>
  <c r="Q64" i="3"/>
  <c r="Q63" i="3"/>
  <c r="Q82" i="4"/>
  <c r="Q81" i="4"/>
  <c r="Q80" i="4"/>
  <c r="Q89" i="5"/>
  <c r="Q88" i="5"/>
  <c r="Q87" i="5"/>
  <c r="R90" i="5" s="1"/>
  <c r="Q93" i="5"/>
  <c r="Q92" i="5"/>
  <c r="K7" i="1"/>
  <c r="M16" i="1"/>
  <c r="M17" i="1" s="1"/>
  <c r="F18" i="1"/>
  <c r="F19" i="1" s="1"/>
  <c r="Q8" i="4"/>
  <c r="Q23" i="4"/>
  <c r="Q25" i="4"/>
  <c r="Q28" i="4"/>
  <c r="Q29" i="4"/>
  <c r="Q31" i="4"/>
  <c r="Q58" i="4"/>
  <c r="Q61" i="4"/>
  <c r="Q19" i="4"/>
  <c r="Q12" i="5"/>
  <c r="C18" i="1"/>
  <c r="C19" i="1" s="1"/>
  <c r="Q12" i="2"/>
  <c r="R16" i="2" s="1"/>
  <c r="Q20" i="4"/>
  <c r="Q64" i="4"/>
  <c r="Q65" i="4"/>
  <c r="Q7" i="5"/>
  <c r="Q8" i="5"/>
  <c r="Q16" i="5"/>
  <c r="Q17" i="5"/>
  <c r="R20" i="5" s="1"/>
  <c r="Q22" i="5"/>
  <c r="Q23" i="5"/>
  <c r="Q26" i="5"/>
  <c r="Q29" i="5"/>
  <c r="Q30" i="5"/>
  <c r="Q36" i="5"/>
  <c r="Q37" i="5"/>
  <c r="Q39" i="5"/>
  <c r="Q41" i="5"/>
  <c r="Q43" i="5"/>
  <c r="Q44" i="5"/>
  <c r="Q61" i="5"/>
  <c r="Q70" i="5"/>
  <c r="Q71" i="5"/>
  <c r="Q72" i="5"/>
  <c r="Q76" i="5"/>
  <c r="Q78" i="5"/>
  <c r="Q79" i="5"/>
  <c r="Q52" i="2"/>
  <c r="Q51" i="2"/>
  <c r="Q50" i="2"/>
  <c r="Q61" i="3"/>
  <c r="Q60" i="3"/>
  <c r="Q59" i="3"/>
  <c r="R66" i="3" s="1"/>
  <c r="R69" i="3" s="1"/>
  <c r="Q78" i="4"/>
  <c r="R83" i="4" s="1"/>
  <c r="Q77" i="4"/>
  <c r="Q85" i="5"/>
  <c r="Q102" i="5"/>
  <c r="R102" i="5" s="1"/>
  <c r="M7" i="1"/>
  <c r="L18" i="1"/>
  <c r="L19" i="1" s="1"/>
  <c r="H20" i="1"/>
  <c r="H21" i="1" s="1"/>
  <c r="I20" i="1"/>
  <c r="I21" i="1" s="1"/>
  <c r="N18" i="1"/>
  <c r="N19" i="1" s="1"/>
  <c r="D18" i="1"/>
  <c r="D19" i="1" s="1"/>
  <c r="M18" i="1"/>
  <c r="M19" i="1" s="1"/>
  <c r="I18" i="1"/>
  <c r="I19" i="1" s="1"/>
  <c r="E18" i="1"/>
  <c r="E19" i="1" s="1"/>
  <c r="Q8" i="2"/>
  <c r="R10" i="2" s="1"/>
  <c r="Q18" i="2"/>
  <c r="Q8" i="3"/>
  <c r="R11" i="3" s="1"/>
  <c r="Q16" i="3"/>
  <c r="Q25" i="3"/>
  <c r="Q51" i="3"/>
  <c r="Q15" i="3"/>
  <c r="Q45" i="3"/>
  <c r="R46" i="3" s="1"/>
  <c r="Q7" i="4"/>
  <c r="R9" i="4" s="1"/>
  <c r="Q13" i="4"/>
  <c r="R14" i="4" s="1"/>
  <c r="Q17" i="4"/>
  <c r="Q26" i="4"/>
  <c r="Q30" i="4"/>
  <c r="Q53" i="4"/>
  <c r="Q60" i="4"/>
  <c r="R65" i="4" s="1"/>
  <c r="Q9" i="5"/>
  <c r="Q21" i="5"/>
  <c r="Q25" i="5"/>
  <c r="Q31" i="5"/>
  <c r="Q38" i="5"/>
  <c r="Q42" i="5"/>
  <c r="Q46" i="5"/>
  <c r="Q63" i="5"/>
  <c r="Q77" i="5"/>
  <c r="Q81" i="5"/>
  <c r="Q11" i="5"/>
  <c r="Q73" i="5"/>
  <c r="Q75" i="5"/>
  <c r="Q33" i="5"/>
  <c r="Q18" i="4"/>
  <c r="Q10" i="5"/>
  <c r="Q27" i="3"/>
  <c r="Q28" i="3"/>
  <c r="Q22" i="2"/>
  <c r="G8" i="1"/>
  <c r="G18" i="1"/>
  <c r="G19" i="1" s="1"/>
  <c r="N16" i="1"/>
  <c r="N17" i="1" s="1"/>
  <c r="K16" i="1"/>
  <c r="K17" i="1" s="1"/>
  <c r="C20" i="1"/>
  <c r="C21" i="1" s="1"/>
  <c r="K18" i="1"/>
  <c r="K19" i="1" s="1"/>
  <c r="F20" i="1"/>
  <c r="F21" i="1" s="1"/>
  <c r="E20" i="1"/>
  <c r="E21" i="1" s="1"/>
  <c r="J18" i="1"/>
  <c r="J19" i="1" s="1"/>
  <c r="L16" i="1"/>
  <c r="L17" i="1" s="1"/>
  <c r="O19" i="7" l="1"/>
  <c r="D24" i="7"/>
  <c r="P8" i="7"/>
  <c r="B25" i="7"/>
  <c r="D25" i="7" s="1"/>
  <c r="P9" i="7"/>
  <c r="O10" i="7"/>
  <c r="B23" i="7"/>
  <c r="P7" i="7"/>
  <c r="C26" i="7"/>
  <c r="R84" i="4"/>
  <c r="R96" i="5"/>
  <c r="R77" i="4"/>
  <c r="R55" i="3"/>
  <c r="R56" i="2"/>
  <c r="R58" i="2" s="1"/>
  <c r="R20" i="4"/>
  <c r="O8" i="1"/>
  <c r="B27" i="1" s="1"/>
  <c r="R19" i="3"/>
  <c r="O9" i="1"/>
  <c r="O21" i="1"/>
  <c r="C28" i="1" s="1"/>
  <c r="R46" i="5"/>
  <c r="R59" i="4"/>
  <c r="R66" i="4" s="1"/>
  <c r="R81" i="5"/>
  <c r="R40" i="5"/>
  <c r="R12" i="5"/>
  <c r="R29" i="3"/>
  <c r="R25" i="4"/>
  <c r="O7" i="1"/>
  <c r="R103" i="5"/>
  <c r="R105" i="5" s="1"/>
  <c r="R75" i="5"/>
  <c r="R67" i="5"/>
  <c r="R34" i="5"/>
  <c r="O19" i="1"/>
  <c r="C27" i="1" s="1"/>
  <c r="R31" i="4"/>
  <c r="O17" i="1"/>
  <c r="R87" i="4"/>
  <c r="R21" i="4"/>
  <c r="R26" i="5"/>
  <c r="R27" i="5" s="1"/>
  <c r="R24" i="2"/>
  <c r="R25" i="2" s="1"/>
  <c r="P10" i="7" l="1"/>
  <c r="B26" i="7"/>
  <c r="D26" i="7" s="1"/>
  <c r="D23" i="7"/>
  <c r="R82" i="5"/>
  <c r="O10" i="1"/>
  <c r="P8" i="1"/>
  <c r="R31" i="3"/>
  <c r="P9" i="1"/>
  <c r="B28" i="1"/>
  <c r="D28" i="1" s="1"/>
  <c r="R38" i="4"/>
  <c r="R47" i="5"/>
  <c r="B26" i="1"/>
  <c r="P7" i="1"/>
  <c r="O22" i="1"/>
  <c r="C26" i="1"/>
  <c r="D27" i="1"/>
  <c r="P10" i="1" l="1"/>
  <c r="B29" i="1"/>
  <c r="C29" i="1"/>
  <c r="D29" i="1" s="1"/>
  <c r="D26" i="1"/>
</calcChain>
</file>

<file path=xl/sharedStrings.xml><?xml version="1.0" encoding="utf-8"?>
<sst xmlns="http://schemas.openxmlformats.org/spreadsheetml/2006/main" count="434" uniqueCount="81">
  <si>
    <t>Lærlingbudsjett</t>
  </si>
  <si>
    <t>Lønnsutgifter</t>
  </si>
  <si>
    <t>Netto lønn pr år</t>
  </si>
  <si>
    <t>Lønnskostnader ink. arbeidsgiveravgift (+ evt. sosiale kostnader og felles kostnader)</t>
  </si>
  <si>
    <t>Lønnstrinn 29</t>
  </si>
  <si>
    <t>jan</t>
  </si>
  <si>
    <t>feb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</si>
  <si>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</si>
  <si>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</si>
  <si>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</si>
  <si>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</si>
  <si>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</si>
  <si>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</si>
  <si>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</si>
  <si>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</si>
  <si>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</si>
  <si>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</si>
  <si>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År 1</t>
  </si>
  <si>
    <t>År 2</t>
  </si>
  <si>
    <t>År 3</t>
  </si>
  <si>
    <t>Netto lønn totalt</t>
  </si>
  <si>
    <t>Lærlingtilskudd</t>
  </si>
  <si>
    <t>Tilskuddet utbetales hvert halvår, juni og desember</t>
  </si>
  <si>
    <t>Av lærlingtilskuddet mottar medlemsbedriften 2/3, og OK stat 1/3</t>
  </si>
  <si>
    <t>Tilskudd til medlemsbedrift pr år</t>
  </si>
  <si>
    <t>Lærlingtilskudd, velg basis I eller basis II nedenfor</t>
  </si>
  <si>
    <t>Basis I</t>
  </si>
  <si>
    <t>Totalt</t>
  </si>
  <si>
    <t>Til medlemsbedriften</t>
  </si>
  <si>
    <t>Til medlemsbedrift totalt</t>
  </si>
  <si>
    <t>Totale kostnader (Lønn - tilskudd)</t>
  </si>
  <si>
    <t>Lønnsutgift</t>
  </si>
  <si>
    <t>Samlet</t>
  </si>
  <si>
    <t xml:space="preserve">Lærlingbudsjett 2 + 2 + 2, 2016 - 2018 </t>
  </si>
  <si>
    <t>NB! Oppsettet har ikke tatt høyde for verdiskapningdelen fra lærlingene til virksomheten.</t>
  </si>
  <si>
    <t>Lønnsutgifter 2015 - 2017</t>
  </si>
  <si>
    <t>Netto lønn</t>
  </si>
  <si>
    <t>Brutto lønn inklusiv feriepenger</t>
  </si>
  <si>
    <t>Lønnstrinn 27</t>
  </si>
  <si>
    <t>pr mnd</t>
  </si>
  <si>
    <t>og sosiale utgifter</t>
  </si>
  <si>
    <t>Lærling I</t>
  </si>
  <si>
    <t>Lærling II</t>
  </si>
  <si>
    <t>Lærling III</t>
  </si>
  <si>
    <t>Lærling IV</t>
  </si>
  <si>
    <t>Lærling V</t>
  </si>
  <si>
    <t>Lærling VI</t>
  </si>
  <si>
    <t>Tilskudd 2016 - 2018</t>
  </si>
  <si>
    <t>satser 2014</t>
  </si>
  <si>
    <t>Basis II</t>
  </si>
  <si>
    <t>( beregnet ut fra satser 2015)</t>
  </si>
  <si>
    <t>(beregnet ut fra satser 2015)</t>
  </si>
  <si>
    <t>NB: Fra 2017 vil lærlinngtilskuddet fordeles slik at virksomheten mottar 2/3 og OK stat mottar 1/3</t>
  </si>
  <si>
    <t xml:space="preserve">Lærlingbudsjett 3 lærlinger pr år </t>
  </si>
  <si>
    <t>Lønnsutgifter 2016 - 2018</t>
  </si>
  <si>
    <t>Brutto lønn inkl feriepenger</t>
  </si>
  <si>
    <t>Lærling VII</t>
  </si>
  <si>
    <t>Lærling VIII</t>
  </si>
  <si>
    <t>Lærling IX</t>
  </si>
  <si>
    <t>satser 2016</t>
  </si>
  <si>
    <t>( beregnet ut fra satser 2016)</t>
  </si>
  <si>
    <t>(beregnet ut fra satser 2016)</t>
  </si>
  <si>
    <t>Lærling X</t>
  </si>
  <si>
    <t>Lærling XI</t>
  </si>
  <si>
    <t>Lærling XII</t>
  </si>
  <si>
    <t>Lærling XIII</t>
  </si>
  <si>
    <t>Lærling XIV</t>
  </si>
  <si>
    <t>Lærling XV</t>
  </si>
  <si>
    <t>Lærling XVI</t>
  </si>
  <si>
    <t>Lærling XVII</t>
  </si>
  <si>
    <t>Lærling XVIII</t>
  </si>
  <si>
    <t xml:space="preserve"> </t>
  </si>
  <si>
    <t xml:space="preserve">Første Månedene </t>
  </si>
  <si>
    <t xml:space="preserve">Siste halvår </t>
  </si>
  <si>
    <t>Helt ÅR</t>
  </si>
  <si>
    <t xml:space="preserve">Helt år </t>
  </si>
  <si>
    <t>Siste halvår</t>
  </si>
  <si>
    <t>(+ evt. sosiale kostnader og felles kostnader)</t>
  </si>
  <si>
    <t xml:space="preserve">Lønnskostnader ink. arbeidsgiveravgift </t>
  </si>
  <si>
    <t xml:space="preserve">Korona tilleg </t>
  </si>
  <si>
    <t xml:space="preserve">Her er det også korona tillegg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</si>
</sst>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3" fontId="2" fillId="2" borderId="0" xfId="0" applyNumberFormat="1" applyFont="1" applyFill="1"/>
    <xf numFmtId="3" fontId="0" fillId="2" borderId="0" xfId="0" applyNumberFormat="1" applyFill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3" fontId="2" fillId="3" borderId="0" xfId="0" applyNumberFormat="1" applyFont="1" applyFill="1"/>
    <xf numFmtId="3" fontId="6" fillId="3" borderId="0" xfId="0" applyNumberFormat="1" applyFont="1" applyFill="1"/>
    <xf numFmtId="0" fontId="2" fillId="4" borderId="0" xfId="0" applyFont="1" applyFill="1"/>
    <xf numFmtId="0" fontId="0" fillId="4" borderId="0" xfId="0" applyFill="1"/>
    <xf numFmtId="3" fontId="0" fillId="4" borderId="0" xfId="0" applyNumberFormat="1" applyFill="1"/>
    <xf numFmtId="3" fontId="2" fillId="4" borderId="0" xfId="0" applyNumberFormat="1" applyFont="1" applyFill="1"/>
    <xf numFmtId="0" fontId="6" fillId="4" borderId="0" xfId="0" applyFont="1" applyFill="1"/>
    <xf numFmtId="0" fontId="2" fillId="5" borderId="0" xfId="0" applyFont="1" applyFill="1"/>
    <xf numFmtId="0" fontId="0" fillId="5" borderId="0" xfId="0" applyFill="1"/>
    <xf numFmtId="3" fontId="0" fillId="5" borderId="0" xfId="0" applyNumberFormat="1" applyFill="1"/>
    <xf numFmtId="3" fontId="2" fillId="5" borderId="0" xfId="0" applyNumberFormat="1" applyFont="1" applyFill="1"/>
    <xf numFmtId="0" fontId="6" fillId="5" borderId="0" xfId="0" applyFont="1" applyFill="1"/>
    <xf numFmtId="3" fontId="0" fillId="0" borderId="0" xfId="0" applyNumberFormat="1"/>
    <xf numFmtId="3" fontId="2" fillId="0" borderId="0" xfId="0" applyNumberFormat="1" applyFont="1"/>
    <xf numFmtId="3" fontId="6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6" fillId="3" borderId="0" xfId="0" applyFont="1" applyFill="1"/>
    <xf numFmtId="0" fontId="2" fillId="0" borderId="0" xfId="0" applyFont="1"/>
    <xf numFmtId="0" fontId="6" fillId="0" borderId="0" xfId="0" applyFont="1"/>
    <xf numFmtId="0" fontId="1" fillId="0" borderId="0" xfId="0" applyFont="1"/>
    <xf numFmtId="0" fontId="0" fillId="6" borderId="0" xfId="0" applyFill="1"/>
    <xf numFmtId="3" fontId="0" fillId="6" borderId="0" xfId="0" applyNumberFormat="1" applyFill="1"/>
    <xf numFmtId="3" fontId="2" fillId="6" borderId="0" xfId="0" applyNumberFormat="1" applyFont="1" applyFill="1"/>
    <xf numFmtId="0" fontId="2" fillId="6" borderId="0" xfId="0" applyFont="1" applyFill="1"/>
    <xf numFmtId="3" fontId="0" fillId="7" borderId="0" xfId="0" applyNumberFormat="1" applyFill="1"/>
    <xf numFmtId="3" fontId="2" fillId="8" borderId="0" xfId="0" applyNumberFormat="1" applyFont="1" applyFill="1"/>
    <xf numFmtId="3" fontId="2" fillId="7" borderId="0" xfId="0" applyNumberFormat="1" applyFont="1" applyFill="1"/>
    <xf numFmtId="3" fontId="0" fillId="8" borderId="0" xfId="0" applyNumberFormat="1" applyFill="1"/>
    <xf numFmtId="3" fontId="7" fillId="5" borderId="0" xfId="0" applyNumberFormat="1" applyFont="1" applyFill="1"/>
    <xf numFmtId="3" fontId="7" fillId="3" borderId="0" xfId="0" applyNumberFormat="1" applyFont="1" applyFill="1"/>
    <xf numFmtId="3" fontId="7" fillId="6" borderId="0" xfId="0" applyNumberFormat="1" applyFont="1" applyFill="1"/>
    <xf numFmtId="3" fontId="7" fillId="7" borderId="0" xfId="0" applyNumberFormat="1" applyFont="1" applyFill="1"/>
    <xf numFmtId="3" fontId="7" fillId="8" borderId="0" xfId="0" applyNumberFormat="1" applyFont="1" applyFill="1"/>
    <xf numFmtId="0" fontId="7" fillId="3" borderId="0" xfId="0" applyFont="1" applyFill="1"/>
    <xf numFmtId="0" fontId="2" fillId="7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7" fillId="7" borderId="0" xfId="0" applyFont="1" applyFill="1"/>
    <xf numFmtId="3" fontId="7" fillId="4" borderId="0" xfId="0" applyNumberFormat="1" applyFont="1" applyFill="1"/>
    <xf numFmtId="3" fontId="7" fillId="9" borderId="0" xfId="0" applyNumberFormat="1" applyFont="1" applyFill="1"/>
    <xf numFmtId="3" fontId="7" fillId="10" borderId="0" xfId="0" applyNumberFormat="1" applyFont="1" applyFill="1"/>
    <xf numFmtId="3" fontId="7" fillId="0" borderId="0" xfId="0" applyNumberFormat="1" applyFont="1"/>
    <xf numFmtId="0" fontId="7" fillId="10" borderId="0" xfId="0" applyFont="1" applyFill="1"/>
    <xf numFmtId="0" fontId="7" fillId="8" borderId="0" xfId="0" applyFont="1" applyFill="1"/>
    <xf numFmtId="3" fontId="2" fillId="9" borderId="0" xfId="0" applyNumberFormat="1" applyFont="1" applyFill="1"/>
    <xf numFmtId="0" fontId="0" fillId="10" borderId="0" xfId="0" applyFill="1"/>
    <xf numFmtId="0" fontId="7" fillId="2" borderId="0" xfId="0" applyFont="1" applyFill="1"/>
    <xf numFmtId="0" fontId="0" fillId="9" borderId="0" xfId="0" applyFill="1"/>
    <xf numFmtId="3" fontId="0" fillId="10" borderId="0" xfId="0" applyNumberFormat="1" applyFill="1"/>
    <xf numFmtId="3" fontId="2" fillId="10" borderId="0" xfId="0" applyNumberFormat="1" applyFont="1" applyFill="1"/>
    <xf numFmtId="0" fontId="2" fillId="11" borderId="0" xfId="0" applyFont="1" applyFill="1"/>
    <xf numFmtId="0" fontId="7" fillId="11" borderId="0" xfId="0" applyFont="1" applyFill="1"/>
    <xf numFmtId="164" fontId="0" fillId="0" borderId="0" xfId="0" applyNumberFormat="1"/>
    <xf numFmtId="164" fontId="0" fillId="2" borderId="0" xfId="1" applyNumberFormat="1" applyFont="1" applyFill="1"/>
    <xf numFmtId="0" fontId="9" fillId="2" borderId="0" xfId="0" applyFont="1" applyFill="1"/>
    <xf numFmtId="3" fontId="10" fillId="2" borderId="0" xfId="0" applyNumberFormat="1" applyFont="1" applyFill="1"/>
    <xf numFmtId="0" fontId="10" fillId="2" borderId="0" xfId="0" applyFont="1" applyFill="1"/>
    <xf numFmtId="0" fontId="10" fillId="4" borderId="0" xfId="0" applyFont="1" applyFill="1"/>
    <xf numFmtId="3" fontId="9" fillId="4" borderId="0" xfId="0" applyNumberFormat="1" applyFont="1" applyFill="1"/>
    <xf numFmtId="3" fontId="9" fillId="6" borderId="0" xfId="0" applyNumberFormat="1" applyFont="1" applyFill="1"/>
    <xf numFmtId="3" fontId="10" fillId="6" borderId="0" xfId="0" applyNumberFormat="1" applyFont="1" applyFill="1"/>
    <xf numFmtId="164" fontId="10" fillId="10" borderId="0" xfId="1" applyNumberFormat="1" applyFont="1" applyFill="1"/>
    <xf numFmtId="0" fontId="10" fillId="5" borderId="0" xfId="0" applyFont="1" applyFill="1"/>
    <xf numFmtId="0" fontId="10" fillId="3" borderId="0" xfId="0" applyFont="1" applyFill="1"/>
    <xf numFmtId="3" fontId="9" fillId="3" borderId="0" xfId="0" applyNumberFormat="1" applyFont="1" applyFill="1"/>
    <xf numFmtId="3" fontId="10" fillId="2" borderId="0" xfId="0" applyNumberFormat="1" applyFont="1" applyFill="1" applyAlignment="1">
      <alignment horizontal="left" wrapText="1"/>
    </xf>
    <xf numFmtId="3" fontId="10" fillId="2" borderId="0" xfId="0" applyNumberFormat="1" applyFont="1" applyFill="1" applyAlignment="1">
      <alignment horizontal="right" wrapText="1"/>
    </xf>
    <xf numFmtId="164" fontId="10" fillId="2" borderId="0" xfId="1" applyNumberFormat="1" applyFont="1" applyFill="1"/>
    <xf numFmtId="0" fontId="9" fillId="0" borderId="0" xfId="0" applyFont="1"/>
    <xf numFmtId="0" fontId="11" fillId="0" borderId="0" xfId="0" applyFont="1"/>
    <xf numFmtId="0" fontId="10" fillId="11" borderId="1" xfId="0" applyFont="1" applyFill="1" applyBorder="1"/>
    <xf numFmtId="0" fontId="9" fillId="6" borderId="0" xfId="0" applyFont="1" applyFill="1"/>
    <xf numFmtId="164" fontId="9" fillId="4" borderId="0" xfId="1" applyNumberFormat="1" applyFont="1" applyFill="1"/>
    <xf numFmtId="164" fontId="9" fillId="6" borderId="0" xfId="1" applyNumberFormat="1" applyFont="1" applyFill="1"/>
    <xf numFmtId="164" fontId="10" fillId="6" borderId="0" xfId="1" applyNumberFormat="1" applyFont="1" applyFill="1" applyAlignment="1">
      <alignment horizontal="right"/>
    </xf>
    <xf numFmtId="0" fontId="9" fillId="4" borderId="0" xfId="0" applyFont="1" applyFill="1"/>
    <xf numFmtId="164" fontId="10" fillId="4" borderId="0" xfId="1" applyNumberFormat="1" applyFont="1" applyFill="1" applyAlignment="1">
      <alignment horizontal="right"/>
    </xf>
    <xf numFmtId="0" fontId="9" fillId="5" borderId="0" xfId="0" applyFont="1" applyFill="1"/>
    <xf numFmtId="164" fontId="9" fillId="5" borderId="0" xfId="1" applyNumberFormat="1" applyFont="1" applyFill="1"/>
    <xf numFmtId="164" fontId="10" fillId="5" borderId="0" xfId="1" applyNumberFormat="1" applyFont="1" applyFill="1" applyAlignment="1">
      <alignment horizontal="right"/>
    </xf>
    <xf numFmtId="164" fontId="9" fillId="3" borderId="0" xfId="1" applyNumberFormat="1" applyFont="1" applyFill="1"/>
    <xf numFmtId="0" fontId="9" fillId="3" borderId="0" xfId="0" applyFont="1" applyFill="1"/>
    <xf numFmtId="164" fontId="9" fillId="3" borderId="0" xfId="0" applyNumberFormat="1" applyFont="1" applyFill="1"/>
    <xf numFmtId="164" fontId="10" fillId="3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2" fillId="3" borderId="0" xfId="0" applyNumberFormat="1" applyFont="1" applyFill="1"/>
    <xf numFmtId="164" fontId="13" fillId="3" borderId="0" xfId="0" applyNumberFormat="1" applyFont="1" applyFill="1"/>
    <xf numFmtId="164" fontId="10" fillId="5" borderId="0" xfId="1" applyNumberFormat="1" applyFont="1" applyFill="1"/>
    <xf numFmtId="164" fontId="13" fillId="2" borderId="2" xfId="0" applyNumberFormat="1" applyFont="1" applyFill="1" applyBorder="1"/>
    <xf numFmtId="164" fontId="12" fillId="2" borderId="2" xfId="0" applyNumberFormat="1" applyFont="1" applyFill="1" applyBorder="1"/>
    <xf numFmtId="0" fontId="14" fillId="0" borderId="0" xfId="0" applyFont="1"/>
    <xf numFmtId="0" fontId="0" fillId="12" borderId="0" xfId="0" applyFill="1"/>
    <xf numFmtId="3" fontId="0" fillId="12" borderId="0" xfId="0" applyNumberFormat="1" applyFill="1"/>
    <xf numFmtId="0" fontId="10" fillId="11" borderId="3" xfId="0" applyFont="1" applyFill="1" applyBorder="1" applyAlignment="1">
      <alignment horizontal="left" wrapText="1"/>
    </xf>
    <xf numFmtId="0" fontId="10" fillId="11" borderId="4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>
      <alignment horizontal="left" wrapText="1"/>
    </xf>
    <xf numFmtId="0" fontId="9" fillId="13" borderId="0" xfId="0" applyFont="1" applyFill="1"/>
    <xf numFmtId="0" fontId="16" fillId="13" borderId="0" xfId="0" applyFont="1" applyFill="1"/>
    <xf numFmtId="3" fontId="17" fillId="13" borderId="0" xfId="0" applyNumberFormat="1" applyFont="1" applyFill="1"/>
    <xf numFmtId="3" fontId="17" fillId="13" borderId="0" xfId="0" applyNumberFormat="1" applyFont="1" applyFill="1" applyAlignment="1">
      <alignment horizontal="left" wrapText="1"/>
    </xf>
    <xf numFmtId="0" fontId="17" fillId="13" borderId="0" xfId="0" applyFont="1" applyFill="1"/>
    <xf numFmtId="3" fontId="10" fillId="13" borderId="0" xfId="0" applyNumberFormat="1" applyFont="1" applyFill="1" applyAlignment="1">
      <alignment horizontal="right" wrapText="1"/>
    </xf>
    <xf numFmtId="3" fontId="17" fillId="13" borderId="0" xfId="0" applyNumberFormat="1" applyFont="1" applyFill="1" applyAlignment="1">
      <alignment horizontal="left" wrapText="1"/>
    </xf>
    <xf numFmtId="3" fontId="17" fillId="13" borderId="0" xfId="0" applyNumberFormat="1" applyFont="1" applyFill="1" applyAlignment="1">
      <alignment horizontal="right" wrapText="1"/>
    </xf>
    <xf numFmtId="3" fontId="9" fillId="14" borderId="0" xfId="0" applyNumberFormat="1" applyFont="1" applyFill="1"/>
    <xf numFmtId="3" fontId="10" fillId="14" borderId="0" xfId="0" applyNumberFormat="1" applyFont="1" applyFill="1"/>
    <xf numFmtId="0" fontId="17" fillId="13" borderId="0" xfId="0" applyFont="1" applyFill="1" applyAlignment="1">
      <alignment horizontal="left" vertical="top" wrapText="1"/>
    </xf>
    <xf numFmtId="164" fontId="17" fillId="13" borderId="2" xfId="0" applyNumberFormat="1" applyFont="1" applyFill="1" applyBorder="1"/>
    <xf numFmtId="164" fontId="16" fillId="13" borderId="2" xfId="0" applyNumberFormat="1" applyFont="1" applyFill="1" applyBorder="1"/>
    <xf numFmtId="164" fontId="17" fillId="13" borderId="0" xfId="0" applyNumberFormat="1" applyFont="1" applyFill="1" applyAlignment="1">
      <alignment horizontal="right"/>
    </xf>
    <xf numFmtId="164" fontId="17" fillId="15" borderId="0" xfId="1" applyNumberFormat="1" applyFont="1" applyFill="1"/>
    <xf numFmtId="0" fontId="10" fillId="14" borderId="0" xfId="0" applyFont="1" applyFill="1"/>
    <xf numFmtId="0" fontId="9" fillId="14" borderId="0" xfId="0" applyFont="1" applyFill="1"/>
    <xf numFmtId="164" fontId="9" fillId="14" borderId="0" xfId="1" applyNumberFormat="1" applyFont="1" applyFill="1"/>
    <xf numFmtId="164" fontId="10" fillId="14" borderId="0" xfId="1" applyNumberFormat="1" applyFont="1" applyFill="1" applyAlignment="1">
      <alignment horizontal="right"/>
    </xf>
    <xf numFmtId="164" fontId="9" fillId="14" borderId="0" xfId="0" applyNumberFormat="1" applyFont="1" applyFill="1"/>
    <xf numFmtId="164" fontId="10" fillId="14" borderId="0" xfId="0" applyNumberFormat="1" applyFont="1" applyFill="1" applyAlignment="1">
      <alignment horizontal="right"/>
    </xf>
    <xf numFmtId="0" fontId="15" fillId="13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zoomScale="60" zoomScaleNormal="60" workbookViewId="0">
      <selection activeCell="N26" sqref="N26"/>
    </sheetView>
  </sheetViews>
  <sheetFormatPr baseColWidth="10" defaultColWidth="11.453125" defaultRowHeight="14.5" x14ac:dyDescent="0.35"/>
  <cols>
    <col min="1" max="1" width="8.453125" customWidth="1"/>
    <col min="2" max="2" width="40.54296875" customWidth="1"/>
    <col min="3" max="3" width="15.453125" customWidth="1"/>
    <col min="4" max="9" width="10" customWidth="1"/>
    <col min="10" max="10" width="10.54296875" bestFit="1" customWidth="1"/>
    <col min="11" max="11" width="10.54296875" customWidth="1"/>
    <col min="12" max="14" width="10" customWidth="1"/>
    <col min="15" max="15" width="10.54296875" customWidth="1"/>
    <col min="16" max="16" width="20.54296875" customWidth="1"/>
    <col min="17" max="17" width="35.453125" customWidth="1"/>
  </cols>
  <sheetData>
    <row r="1" spans="1:16" ht="25" x14ac:dyDescent="0.5">
      <c r="A1" s="106" t="s">
        <v>0</v>
      </c>
      <c r="B1" s="2"/>
      <c r="C1" s="2"/>
      <c r="D1" s="2"/>
      <c r="E1" s="2"/>
    </row>
    <row r="2" spans="1:16" x14ac:dyDescent="0.35">
      <c r="A2" s="84"/>
    </row>
    <row r="3" spans="1:16" ht="23" x14ac:dyDescent="0.5">
      <c r="A3" s="85" t="s">
        <v>1</v>
      </c>
    </row>
    <row r="4" spans="1:16" ht="30" customHeight="1" x14ac:dyDescent="0.35">
      <c r="A4" s="70"/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12" t="s">
        <v>2</v>
      </c>
      <c r="P4" s="112" t="s">
        <v>3</v>
      </c>
    </row>
    <row r="5" spans="1:16" x14ac:dyDescent="0.35">
      <c r="A5" s="72" t="s">
        <v>4</v>
      </c>
      <c r="B5" s="72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12"/>
      <c r="P5" s="112"/>
    </row>
    <row r="6" spans="1:16" x14ac:dyDescent="0.35">
      <c r="A6" s="71">
        <f>'Satser 2019'!B1</f>
        <v>28250</v>
      </c>
      <c r="B6" s="71"/>
      <c r="C6" s="71" t="s">
        <v>5</v>
      </c>
      <c r="D6" s="71" t="s">
        <v>6</v>
      </c>
      <c r="E6" s="71" t="s">
        <v>7</v>
      </c>
      <c r="F6" s="71" t="s">
        <v>8</v>
      </c>
      <c r="G6" s="71" t="s">
        <v>9</v>
      </c>
      <c r="H6" s="71" t="s">
        <v>10</v>
      </c>
      <c r="I6" s="71" t="s">
        <v>11</v>
      </c>
      <c r="J6" s="71" t="s">
        <v>12</v>
      </c>
      <c r="K6" s="71" t="s">
        <v>13</v>
      </c>
      <c r="L6" s="71" t="s">
        <v>14</v>
      </c>
      <c r="M6" s="71" t="s">
        <v>15</v>
      </c>
      <c r="N6" s="71" t="s">
        <v>16</v>
      </c>
      <c r="O6" s="112"/>
      <c r="P6" s="112"/>
    </row>
    <row r="7" spans="1:16" x14ac:dyDescent="0.35">
      <c r="A7" s="73" t="s">
        <v>17</v>
      </c>
      <c r="B7" s="73"/>
      <c r="C7" s="74"/>
      <c r="D7" s="74"/>
      <c r="E7" s="74"/>
      <c r="F7" s="74"/>
      <c r="G7" s="74"/>
      <c r="H7" s="74"/>
      <c r="I7" s="74"/>
      <c r="J7" s="74"/>
      <c r="K7" s="75">
        <f>$A$6*0.3</f>
        <v>8475</v>
      </c>
      <c r="L7" s="75">
        <f t="shared" ref="L7:N7" si="0">$A$6*0.3</f>
        <v>8475</v>
      </c>
      <c r="M7" s="75">
        <f t="shared" si="0"/>
        <v>8475</v>
      </c>
      <c r="N7" s="75">
        <f t="shared" si="0"/>
        <v>8475</v>
      </c>
      <c r="O7" s="76">
        <f>SUM(K7:N7)</f>
        <v>33900</v>
      </c>
      <c r="P7" s="77">
        <f>O7*1.141</f>
        <v>38679.9</v>
      </c>
    </row>
    <row r="8" spans="1:16" x14ac:dyDescent="0.35">
      <c r="A8" s="78" t="s">
        <v>18</v>
      </c>
      <c r="B8" s="78"/>
      <c r="C8" s="75">
        <f>$A$6*0.3</f>
        <v>8475</v>
      </c>
      <c r="D8" s="75">
        <f t="shared" ref="D8" si="1">$A$6*0.3</f>
        <v>8475</v>
      </c>
      <c r="E8" s="75">
        <f>$A$6*0.4</f>
        <v>11300</v>
      </c>
      <c r="F8" s="75">
        <f t="shared" ref="F8:J8" si="2">$A$6*0.4</f>
        <v>11300</v>
      </c>
      <c r="G8" s="75">
        <f t="shared" si="2"/>
        <v>11300</v>
      </c>
      <c r="H8" s="75">
        <f t="shared" si="2"/>
        <v>11300</v>
      </c>
      <c r="I8" s="75">
        <f t="shared" si="2"/>
        <v>11300</v>
      </c>
      <c r="J8" s="75">
        <f t="shared" si="2"/>
        <v>11300</v>
      </c>
      <c r="K8" s="75">
        <f>$A$6*0.5</f>
        <v>14125</v>
      </c>
      <c r="L8" s="75">
        <f t="shared" ref="L8:N8" si="3">$A$6*0.5</f>
        <v>14125</v>
      </c>
      <c r="M8" s="75">
        <f t="shared" si="3"/>
        <v>14125</v>
      </c>
      <c r="N8" s="75">
        <f t="shared" si="3"/>
        <v>14125</v>
      </c>
      <c r="O8" s="76">
        <f>SUM(C8:N8)</f>
        <v>141250</v>
      </c>
      <c r="P8" s="77">
        <f t="shared" ref="P8:P9" si="4">O8*1.141</f>
        <v>161166.25</v>
      </c>
    </row>
    <row r="9" spans="1:16" x14ac:dyDescent="0.35">
      <c r="A9" s="79" t="s">
        <v>19</v>
      </c>
      <c r="B9" s="79"/>
      <c r="C9" s="75">
        <f>$A$6*0.5</f>
        <v>14125</v>
      </c>
      <c r="D9" s="75">
        <f>$A$6*0.5</f>
        <v>14125</v>
      </c>
      <c r="E9" s="75">
        <f>$A$6*0.8</f>
        <v>22600</v>
      </c>
      <c r="F9" s="75">
        <f t="shared" ref="F9:J9" si="5">$A$6*0.8</f>
        <v>22600</v>
      </c>
      <c r="G9" s="75">
        <f t="shared" si="5"/>
        <v>22600</v>
      </c>
      <c r="H9" s="75">
        <f t="shared" si="5"/>
        <v>22600</v>
      </c>
      <c r="I9" s="75">
        <f t="shared" si="5"/>
        <v>22600</v>
      </c>
      <c r="J9" s="75">
        <f t="shared" si="5"/>
        <v>22600</v>
      </c>
      <c r="K9" s="80"/>
      <c r="L9" s="80"/>
      <c r="M9" s="80"/>
      <c r="N9" s="80"/>
      <c r="O9" s="76">
        <f>SUM(C9:J9)</f>
        <v>163850</v>
      </c>
      <c r="P9" s="77">
        <f t="shared" si="4"/>
        <v>186952.85</v>
      </c>
    </row>
    <row r="10" spans="1:16" x14ac:dyDescent="0.35">
      <c r="A10" s="81"/>
      <c r="B10" s="81" t="s">
        <v>20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>
        <f>SUM(O7:O9)</f>
        <v>339000</v>
      </c>
      <c r="P10" s="83">
        <f>SUM(P7:P9)</f>
        <v>386799</v>
      </c>
    </row>
    <row r="11" spans="1:16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ht="23" x14ac:dyDescent="0.5">
      <c r="A12" s="85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ht="15" customHeight="1" thickBot="1" x14ac:dyDescent="0.4">
      <c r="A13" s="72" t="s">
        <v>22</v>
      </c>
      <c r="B13" s="70"/>
      <c r="C13" s="70" t="s">
        <v>23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11" t="s">
        <v>24</v>
      </c>
      <c r="P13" s="84"/>
    </row>
    <row r="14" spans="1:16" ht="32.25" customHeight="1" thickBot="1" x14ac:dyDescent="0.4">
      <c r="A14" s="109" t="s">
        <v>25</v>
      </c>
      <c r="B14" s="110"/>
      <c r="C14" s="72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111"/>
      <c r="P14" s="84"/>
    </row>
    <row r="15" spans="1:16" x14ac:dyDescent="0.35">
      <c r="A15" s="86" t="s">
        <v>26</v>
      </c>
      <c r="B15" s="86">
        <f>IF(A15="Basis I",'Satser 2019'!B2,'Satser 2019'!B3)</f>
        <v>6766</v>
      </c>
      <c r="C15" s="71" t="s">
        <v>5</v>
      </c>
      <c r="D15" s="71" t="s">
        <v>6</v>
      </c>
      <c r="E15" s="71" t="s">
        <v>7</v>
      </c>
      <c r="F15" s="71" t="s">
        <v>8</v>
      </c>
      <c r="G15" s="71" t="s">
        <v>9</v>
      </c>
      <c r="H15" s="71" t="s">
        <v>10</v>
      </c>
      <c r="I15" s="71" t="s">
        <v>11</v>
      </c>
      <c r="J15" s="71" t="s">
        <v>12</v>
      </c>
      <c r="K15" s="71" t="s">
        <v>13</v>
      </c>
      <c r="L15" s="71" t="s">
        <v>14</v>
      </c>
      <c r="M15" s="71" t="s">
        <v>15</v>
      </c>
      <c r="N15" s="71" t="s">
        <v>16</v>
      </c>
      <c r="O15" s="111"/>
      <c r="P15" s="84"/>
    </row>
    <row r="16" spans="1:16" x14ac:dyDescent="0.35">
      <c r="A16" s="73" t="s">
        <v>17</v>
      </c>
      <c r="B16" s="87" t="s">
        <v>27</v>
      </c>
      <c r="C16" s="88"/>
      <c r="D16" s="88"/>
      <c r="E16" s="88"/>
      <c r="F16" s="88"/>
      <c r="G16" s="88"/>
      <c r="H16" s="88"/>
      <c r="I16" s="88"/>
      <c r="J16" s="88"/>
      <c r="K16" s="89">
        <f>$B$15</f>
        <v>6766</v>
      </c>
      <c r="L16" s="89">
        <f t="shared" ref="L16:N16" si="6">$B$15</f>
        <v>6766</v>
      </c>
      <c r="M16" s="89">
        <f t="shared" si="6"/>
        <v>6766</v>
      </c>
      <c r="N16" s="89">
        <f t="shared" si="6"/>
        <v>6766</v>
      </c>
      <c r="O16" s="90"/>
      <c r="P16" s="84"/>
    </row>
    <row r="17" spans="1:16" x14ac:dyDescent="0.35">
      <c r="A17" s="73"/>
      <c r="B17" s="91" t="s">
        <v>28</v>
      </c>
      <c r="C17" s="88"/>
      <c r="D17" s="88"/>
      <c r="E17" s="88"/>
      <c r="F17" s="88"/>
      <c r="G17" s="88"/>
      <c r="H17" s="88"/>
      <c r="I17" s="88"/>
      <c r="J17" s="88"/>
      <c r="K17" s="88">
        <f>K16/3*2</f>
        <v>4510.666666666667</v>
      </c>
      <c r="L17" s="88">
        <f t="shared" ref="L17:N17" si="7">L16/3*2</f>
        <v>4510.666666666667</v>
      </c>
      <c r="M17" s="88">
        <f t="shared" si="7"/>
        <v>4510.666666666667</v>
      </c>
      <c r="N17" s="88">
        <f t="shared" si="7"/>
        <v>4510.666666666667</v>
      </c>
      <c r="O17" s="92">
        <f>SUM(K17:N17)</f>
        <v>18042.666666666668</v>
      </c>
      <c r="P17" s="84"/>
    </row>
    <row r="18" spans="1:16" x14ac:dyDescent="0.35">
      <c r="A18" s="78" t="s">
        <v>18</v>
      </c>
      <c r="B18" s="87" t="s">
        <v>27</v>
      </c>
      <c r="C18" s="89">
        <f>$B$15</f>
        <v>6766</v>
      </c>
      <c r="D18" s="89">
        <f t="shared" ref="D18:N18" si="8">$B$15</f>
        <v>6766</v>
      </c>
      <c r="E18" s="89">
        <f t="shared" si="8"/>
        <v>6766</v>
      </c>
      <c r="F18" s="89">
        <f t="shared" si="8"/>
        <v>6766</v>
      </c>
      <c r="G18" s="89">
        <f t="shared" si="8"/>
        <v>6766</v>
      </c>
      <c r="H18" s="89">
        <f t="shared" si="8"/>
        <v>6766</v>
      </c>
      <c r="I18" s="89">
        <f t="shared" si="8"/>
        <v>6766</v>
      </c>
      <c r="J18" s="89">
        <f t="shared" si="8"/>
        <v>6766</v>
      </c>
      <c r="K18" s="89">
        <f t="shared" si="8"/>
        <v>6766</v>
      </c>
      <c r="L18" s="89">
        <f t="shared" si="8"/>
        <v>6766</v>
      </c>
      <c r="M18" s="89">
        <f t="shared" si="8"/>
        <v>6766</v>
      </c>
      <c r="N18" s="89">
        <f t="shared" si="8"/>
        <v>6766</v>
      </c>
      <c r="O18" s="90"/>
      <c r="P18" s="84"/>
    </row>
    <row r="19" spans="1:16" x14ac:dyDescent="0.35">
      <c r="A19" s="93"/>
      <c r="B19" s="93" t="s">
        <v>28</v>
      </c>
      <c r="C19" s="94">
        <f>C18/3*2</f>
        <v>4510.666666666667</v>
      </c>
      <c r="D19" s="94">
        <f t="shared" ref="D19:N19" si="9">D18/3*2</f>
        <v>4510.666666666667</v>
      </c>
      <c r="E19" s="94">
        <f t="shared" si="9"/>
        <v>4510.666666666667</v>
      </c>
      <c r="F19" s="94">
        <f t="shared" si="9"/>
        <v>4510.666666666667</v>
      </c>
      <c r="G19" s="94">
        <f t="shared" si="9"/>
        <v>4510.666666666667</v>
      </c>
      <c r="H19" s="94">
        <f t="shared" si="9"/>
        <v>4510.666666666667</v>
      </c>
      <c r="I19" s="94">
        <f t="shared" si="9"/>
        <v>4510.666666666667</v>
      </c>
      <c r="J19" s="94">
        <f t="shared" si="9"/>
        <v>4510.666666666667</v>
      </c>
      <c r="K19" s="94">
        <f t="shared" si="9"/>
        <v>4510.666666666667</v>
      </c>
      <c r="L19" s="94">
        <f t="shared" si="9"/>
        <v>4510.666666666667</v>
      </c>
      <c r="M19" s="94">
        <f t="shared" si="9"/>
        <v>4510.666666666667</v>
      </c>
      <c r="N19" s="94">
        <f t="shared" si="9"/>
        <v>4510.666666666667</v>
      </c>
      <c r="O19" s="95">
        <f>SUM(C19:N19)</f>
        <v>54127.999999999993</v>
      </c>
      <c r="P19" s="84"/>
    </row>
    <row r="20" spans="1:16" x14ac:dyDescent="0.35">
      <c r="A20" s="79" t="s">
        <v>19</v>
      </c>
      <c r="B20" s="87" t="s">
        <v>27</v>
      </c>
      <c r="C20" s="89">
        <f>$B$15</f>
        <v>6766</v>
      </c>
      <c r="D20" s="89">
        <f t="shared" ref="D20:J20" si="10">$B$15</f>
        <v>6766</v>
      </c>
      <c r="E20" s="89">
        <f t="shared" si="10"/>
        <v>6766</v>
      </c>
      <c r="F20" s="89">
        <f t="shared" si="10"/>
        <v>6766</v>
      </c>
      <c r="G20" s="89">
        <f t="shared" si="10"/>
        <v>6766</v>
      </c>
      <c r="H20" s="89">
        <f t="shared" si="10"/>
        <v>6766</v>
      </c>
      <c r="I20" s="89">
        <f t="shared" si="10"/>
        <v>6766</v>
      </c>
      <c r="J20" s="89">
        <f t="shared" si="10"/>
        <v>6766</v>
      </c>
      <c r="K20" s="96"/>
      <c r="L20" s="96"/>
      <c r="M20" s="96"/>
      <c r="N20" s="96"/>
      <c r="O20" s="90"/>
      <c r="P20" s="84"/>
    </row>
    <row r="21" spans="1:16" x14ac:dyDescent="0.35">
      <c r="A21" s="97"/>
      <c r="B21" s="97" t="s">
        <v>28</v>
      </c>
      <c r="C21" s="98">
        <f>C20/3*2</f>
        <v>4510.666666666667</v>
      </c>
      <c r="D21" s="98">
        <f t="shared" ref="D21:J21" si="11">D20/3*2</f>
        <v>4510.666666666667</v>
      </c>
      <c r="E21" s="98">
        <f t="shared" si="11"/>
        <v>4510.666666666667</v>
      </c>
      <c r="F21" s="98">
        <f t="shared" si="11"/>
        <v>4510.666666666667</v>
      </c>
      <c r="G21" s="98">
        <f t="shared" si="11"/>
        <v>4510.666666666667</v>
      </c>
      <c r="H21" s="98">
        <f t="shared" si="11"/>
        <v>4510.666666666667</v>
      </c>
      <c r="I21" s="98">
        <f t="shared" si="11"/>
        <v>4510.666666666667</v>
      </c>
      <c r="J21" s="98">
        <f t="shared" si="11"/>
        <v>4510.666666666667</v>
      </c>
      <c r="K21" s="97"/>
      <c r="L21" s="97"/>
      <c r="M21" s="97"/>
      <c r="N21" s="97"/>
      <c r="O21" s="99">
        <f>SUM(C21:N21)</f>
        <v>36085.333333333336</v>
      </c>
      <c r="P21" s="84"/>
    </row>
    <row r="22" spans="1:16" x14ac:dyDescent="0.35">
      <c r="A22" s="82"/>
      <c r="B22" s="82" t="s">
        <v>29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100">
        <f>SUM(O16:O21)</f>
        <v>108256</v>
      </c>
      <c r="P22" s="84"/>
    </row>
    <row r="23" spans="1:16" x14ac:dyDescent="0.3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1:16" ht="23" x14ac:dyDescent="0.5">
      <c r="A24" s="85" t="s">
        <v>30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ht="15" customHeight="1" x14ac:dyDescent="0.35">
      <c r="A25" s="72"/>
      <c r="B25" s="72" t="s">
        <v>31</v>
      </c>
      <c r="C25" s="72" t="s">
        <v>21</v>
      </c>
      <c r="D25" s="72" t="s">
        <v>32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6" x14ac:dyDescent="0.35">
      <c r="A26" s="73" t="s">
        <v>17</v>
      </c>
      <c r="B26" s="101">
        <f>O7</f>
        <v>33900</v>
      </c>
      <c r="C26" s="101">
        <f>O17</f>
        <v>18042.666666666668</v>
      </c>
      <c r="D26" s="102">
        <f>B26-C26</f>
        <v>15857.333333333332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35">
      <c r="A27" s="78" t="s">
        <v>18</v>
      </c>
      <c r="B27" s="94">
        <f>O8</f>
        <v>141250</v>
      </c>
      <c r="C27" s="94">
        <f>O19</f>
        <v>54127.999999999993</v>
      </c>
      <c r="D27" s="103">
        <f t="shared" ref="D27:D29" si="12">B27-C27</f>
        <v>87122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x14ac:dyDescent="0.35">
      <c r="A28" s="73" t="s">
        <v>19</v>
      </c>
      <c r="B28" s="101">
        <f t="shared" ref="B28" si="13">O9</f>
        <v>163850</v>
      </c>
      <c r="C28" s="101">
        <f>O21</f>
        <v>36085.333333333336</v>
      </c>
      <c r="D28" s="102">
        <f t="shared" si="12"/>
        <v>127764.66666666666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x14ac:dyDescent="0.35">
      <c r="A29" s="104" t="s">
        <v>32</v>
      </c>
      <c r="B29" s="105">
        <f>SUM(B26:B28)</f>
        <v>339000</v>
      </c>
      <c r="C29" s="105">
        <f>SUM(C26:C28)</f>
        <v>108256</v>
      </c>
      <c r="D29" s="104">
        <f t="shared" si="12"/>
        <v>230744</v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x14ac:dyDescent="0.35">
      <c r="B30" s="23"/>
      <c r="C30" s="68"/>
      <c r="D30" s="23"/>
    </row>
  </sheetData>
  <mergeCells count="4">
    <mergeCell ref="A14:B14"/>
    <mergeCell ref="O13:O15"/>
    <mergeCell ref="P4:P6"/>
    <mergeCell ref="O4:O6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7" yWindow="592" count="1">
        <x14:dataValidation type="list" showInputMessage="1" showErrorMessage="1" promptTitle="Velg tilskuddsbasis I eller II" prompt="Lærlinger som tidligere har fått oppfylt sin rett til videregående opplæring får tilskuddsbasis II. Dvs. lærlinger som ikke kommer rett fra VG2" xr:uid="{00000000-0002-0000-0000-000000000000}">
          <x14:formula1>
            <xm:f>'Satser 2019'!$A$2:$A$3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8"/>
  <sheetViews>
    <sheetView topLeftCell="A7" workbookViewId="0">
      <selection activeCell="E48" sqref="E48"/>
    </sheetView>
  </sheetViews>
  <sheetFormatPr baseColWidth="10" defaultColWidth="11.453125" defaultRowHeight="14.5" x14ac:dyDescent="0.35"/>
  <cols>
    <col min="2" max="2" width="13" customWidth="1"/>
    <col min="19" max="19" width="29" customWidth="1"/>
  </cols>
  <sheetData>
    <row r="1" spans="1:19" ht="26" x14ac:dyDescent="0.6">
      <c r="A1" s="1" t="s">
        <v>33</v>
      </c>
      <c r="B1" s="2"/>
      <c r="C1" s="2"/>
      <c r="D1" s="2"/>
      <c r="E1" s="2"/>
    </row>
    <row r="2" spans="1:19" x14ac:dyDescent="0.35">
      <c r="A2" s="31" t="s">
        <v>34</v>
      </c>
      <c r="B2" s="31"/>
      <c r="C2" s="31"/>
      <c r="D2" s="31"/>
      <c r="E2" s="31"/>
      <c r="F2" s="31"/>
      <c r="G2" s="31"/>
      <c r="H2" s="31"/>
    </row>
    <row r="4" spans="1:19" ht="23.5" x14ac:dyDescent="0.55000000000000004">
      <c r="A4" s="3" t="s">
        <v>35</v>
      </c>
    </row>
    <row r="5" spans="1:19" x14ac:dyDescent="0.35">
      <c r="A5" s="4"/>
      <c r="B5" s="4"/>
      <c r="C5" s="4"/>
      <c r="D5" s="4"/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6"/>
      <c r="R5" s="62" t="s">
        <v>36</v>
      </c>
      <c r="S5" s="5" t="s">
        <v>37</v>
      </c>
    </row>
    <row r="6" spans="1:19" x14ac:dyDescent="0.35">
      <c r="A6" s="4"/>
      <c r="B6" s="7" t="s">
        <v>38</v>
      </c>
      <c r="C6" s="7">
        <v>26692</v>
      </c>
      <c r="D6" s="5" t="s">
        <v>39</v>
      </c>
      <c r="E6" s="5" t="s">
        <v>39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  <c r="S6" s="4" t="s">
        <v>40</v>
      </c>
    </row>
    <row r="7" spans="1:19" x14ac:dyDescent="0.35">
      <c r="A7" s="13">
        <v>2016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7"/>
      <c r="S7" s="61"/>
    </row>
    <row r="8" spans="1:19" x14ac:dyDescent="0.35">
      <c r="A8" s="14"/>
      <c r="B8" s="32" t="s">
        <v>41</v>
      </c>
      <c r="C8" s="14"/>
      <c r="D8" s="14"/>
      <c r="E8" s="15"/>
      <c r="F8" s="15"/>
      <c r="G8" s="15"/>
      <c r="H8" s="15"/>
      <c r="I8" s="15"/>
      <c r="J8" s="15"/>
      <c r="K8" s="15"/>
      <c r="L8" s="15"/>
      <c r="M8" s="33">
        <f>C6*0.3</f>
        <v>8007.5999999999995</v>
      </c>
      <c r="N8" s="33">
        <f>C6*0.3</f>
        <v>8007.5999999999995</v>
      </c>
      <c r="O8" s="33">
        <f>C6*0.3</f>
        <v>8007.5999999999995</v>
      </c>
      <c r="P8" s="33">
        <f>C6*0.3</f>
        <v>8007.5999999999995</v>
      </c>
      <c r="Q8" s="34">
        <f>SUM(M8:P8)</f>
        <v>32030.399999999998</v>
      </c>
      <c r="R8" s="17"/>
      <c r="S8" s="61"/>
    </row>
    <row r="9" spans="1:19" x14ac:dyDescent="0.35">
      <c r="A9" s="14"/>
      <c r="B9" s="32" t="s">
        <v>42</v>
      </c>
      <c r="C9" s="14"/>
      <c r="D9" s="14"/>
      <c r="E9" s="15"/>
      <c r="F9" s="15"/>
      <c r="G9" s="15"/>
      <c r="H9" s="15"/>
      <c r="I9" s="15"/>
      <c r="J9" s="15"/>
      <c r="K9" s="15"/>
      <c r="L9" s="15"/>
      <c r="M9" s="33">
        <f>(C6*0.3)</f>
        <v>8007.5999999999995</v>
      </c>
      <c r="N9" s="33">
        <f>C6*0.3</f>
        <v>8007.5999999999995</v>
      </c>
      <c r="O9" s="33">
        <f>C6*0.3</f>
        <v>8007.5999999999995</v>
      </c>
      <c r="P9" s="33">
        <f>C6*0.3</f>
        <v>8007.5999999999995</v>
      </c>
      <c r="Q9" s="34">
        <f>SUM(M9:P9)</f>
        <v>32030.399999999998</v>
      </c>
      <c r="R9" s="17"/>
      <c r="S9" s="61"/>
    </row>
    <row r="10" spans="1:19" x14ac:dyDescent="0.35">
      <c r="A10" s="14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54">
        <f>SUM(Q8:Q9)</f>
        <v>64060.799999999996</v>
      </c>
      <c r="S10" s="65">
        <v>73378</v>
      </c>
    </row>
    <row r="11" spans="1:19" x14ac:dyDescent="0.35">
      <c r="A11" s="18">
        <v>2017</v>
      </c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2"/>
      <c r="S11" s="61"/>
    </row>
    <row r="12" spans="1:19" x14ac:dyDescent="0.35">
      <c r="A12" s="18"/>
      <c r="B12" s="32" t="s">
        <v>41</v>
      </c>
      <c r="C12" s="19"/>
      <c r="D12" s="19"/>
      <c r="E12" s="33">
        <f>C6*0.3</f>
        <v>8007.5999999999995</v>
      </c>
      <c r="F12" s="33">
        <f>C6*0.3</f>
        <v>8007.5999999999995</v>
      </c>
      <c r="G12" s="33">
        <f>C6*0.4</f>
        <v>10676.800000000001</v>
      </c>
      <c r="H12" s="33">
        <f>C6*0.4</f>
        <v>10676.800000000001</v>
      </c>
      <c r="I12" s="33">
        <f>C6*0.4</f>
        <v>10676.800000000001</v>
      </c>
      <c r="J12" s="33">
        <f>C6*0.4</f>
        <v>10676.800000000001</v>
      </c>
      <c r="K12" s="33">
        <f>C6*0.4</f>
        <v>10676.800000000001</v>
      </c>
      <c r="L12" s="33">
        <f>C6*0.4</f>
        <v>10676.800000000001</v>
      </c>
      <c r="M12" s="33">
        <f>C6*0.5</f>
        <v>13346</v>
      </c>
      <c r="N12" s="33">
        <f>C6*0.5</f>
        <v>13346</v>
      </c>
      <c r="O12" s="33">
        <f>C6*0.5</f>
        <v>13346</v>
      </c>
      <c r="P12" s="33">
        <f>C6*0.5</f>
        <v>13346</v>
      </c>
      <c r="Q12" s="34">
        <f>SUM(E12:P12)</f>
        <v>133460</v>
      </c>
      <c r="R12" s="22"/>
      <c r="S12" s="61"/>
    </row>
    <row r="13" spans="1:19" x14ac:dyDescent="0.35">
      <c r="A13" s="19"/>
      <c r="B13" s="32" t="s">
        <v>42</v>
      </c>
      <c r="C13" s="19"/>
      <c r="D13" s="19"/>
      <c r="E13" s="33">
        <f>C6*0.3</f>
        <v>8007.5999999999995</v>
      </c>
      <c r="F13" s="33">
        <f>C6*0.3</f>
        <v>8007.5999999999995</v>
      </c>
      <c r="G13" s="33">
        <f>C6*0.4</f>
        <v>10676.800000000001</v>
      </c>
      <c r="H13" s="33">
        <f>C6*0.4</f>
        <v>10676.800000000001</v>
      </c>
      <c r="I13" s="33">
        <f>C6*0.4</f>
        <v>10676.800000000001</v>
      </c>
      <c r="J13" s="33">
        <f>C6*0.4</f>
        <v>10676.800000000001</v>
      </c>
      <c r="K13" s="33">
        <f>C6*0.4</f>
        <v>10676.800000000001</v>
      </c>
      <c r="L13" s="33">
        <f>C6*0.4</f>
        <v>10676.800000000001</v>
      </c>
      <c r="M13" s="33">
        <f>C6*0.5</f>
        <v>13346</v>
      </c>
      <c r="N13" s="33">
        <f>C6*0.5</f>
        <v>13346</v>
      </c>
      <c r="O13" s="33">
        <f>C6*0.5</f>
        <v>13346</v>
      </c>
      <c r="P13" s="33">
        <f>C6*0.5</f>
        <v>13346</v>
      </c>
      <c r="Q13" s="34">
        <f>SUM(E13:P13)</f>
        <v>133460</v>
      </c>
      <c r="R13" s="22"/>
      <c r="S13" s="61"/>
    </row>
    <row r="14" spans="1:19" x14ac:dyDescent="0.35">
      <c r="A14" s="19"/>
      <c r="B14" s="50" t="s">
        <v>43</v>
      </c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36">
        <f>C6*0.3</f>
        <v>8007.5999999999995</v>
      </c>
      <c r="N14" s="36">
        <f>C6*0.3</f>
        <v>8007.5999999999995</v>
      </c>
      <c r="O14" s="36">
        <f>C6*0.3</f>
        <v>8007.5999999999995</v>
      </c>
      <c r="P14" s="36">
        <f>C6*0.3</f>
        <v>8007.5999999999995</v>
      </c>
      <c r="Q14" s="38">
        <f>SUM(M14:P14)</f>
        <v>32030.399999999998</v>
      </c>
      <c r="R14" s="22"/>
      <c r="S14" s="61"/>
    </row>
    <row r="15" spans="1:19" x14ac:dyDescent="0.35">
      <c r="A15" s="19"/>
      <c r="B15" s="50" t="s">
        <v>44</v>
      </c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36">
        <f>C6*0.3</f>
        <v>8007.5999999999995</v>
      </c>
      <c r="N15" s="36">
        <f>C6*0.3</f>
        <v>8007.5999999999995</v>
      </c>
      <c r="O15" s="36">
        <f>C6*0.3</f>
        <v>8007.5999999999995</v>
      </c>
      <c r="P15" s="36">
        <f>C6*0.3</f>
        <v>8007.5999999999995</v>
      </c>
      <c r="Q15" s="38">
        <v>30976</v>
      </c>
      <c r="R15" s="19"/>
      <c r="S15" s="61"/>
    </row>
    <row r="16" spans="1:19" x14ac:dyDescent="0.35">
      <c r="A16" s="19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40">
        <f>SUM(Q12:Q15)</f>
        <v>329926.40000000002</v>
      </c>
      <c r="S16" s="65">
        <v>378305</v>
      </c>
    </row>
    <row r="17" spans="1:19" x14ac:dyDescent="0.35">
      <c r="A17" s="9">
        <v>2018</v>
      </c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2"/>
      <c r="S17" s="61"/>
    </row>
    <row r="18" spans="1:19" x14ac:dyDescent="0.35">
      <c r="A18" s="9"/>
      <c r="B18" s="32" t="s">
        <v>41</v>
      </c>
      <c r="C18" s="9"/>
      <c r="D18" s="9"/>
      <c r="E18" s="33">
        <f>C6*0.5</f>
        <v>13346</v>
      </c>
      <c r="F18" s="33">
        <f>C6*0.5</f>
        <v>13346</v>
      </c>
      <c r="G18" s="33">
        <f>C6*0.8</f>
        <v>21353.600000000002</v>
      </c>
      <c r="H18" s="33">
        <f>C6*0.8</f>
        <v>21353.600000000002</v>
      </c>
      <c r="I18" s="33">
        <f>C6*0.8</f>
        <v>21353.600000000002</v>
      </c>
      <c r="J18" s="33">
        <f>C6*0.8</f>
        <v>21353.600000000002</v>
      </c>
      <c r="K18" s="33">
        <f>C6*0.8</f>
        <v>21353.600000000002</v>
      </c>
      <c r="L18" s="33">
        <f>C6*0.8</f>
        <v>21353.600000000002</v>
      </c>
      <c r="M18" s="10"/>
      <c r="N18" s="10"/>
      <c r="O18" s="10"/>
      <c r="P18" s="10"/>
      <c r="Q18" s="34">
        <f>SUM(E18:L18)</f>
        <v>154813.60000000003</v>
      </c>
      <c r="R18" s="12"/>
      <c r="S18" s="61"/>
    </row>
    <row r="19" spans="1:19" x14ac:dyDescent="0.35">
      <c r="A19" s="9"/>
      <c r="B19" s="32" t="s">
        <v>42</v>
      </c>
      <c r="C19" s="9"/>
      <c r="D19" s="9"/>
      <c r="E19" s="33">
        <f>C6*0.5</f>
        <v>13346</v>
      </c>
      <c r="F19" s="33">
        <f>C6*0.5</f>
        <v>13346</v>
      </c>
      <c r="G19" s="33">
        <f>C6*0.8</f>
        <v>21353.600000000002</v>
      </c>
      <c r="H19" s="33">
        <f>C6*0.8</f>
        <v>21353.600000000002</v>
      </c>
      <c r="I19" s="33">
        <f>C6*0.8</f>
        <v>21353.600000000002</v>
      </c>
      <c r="J19" s="33">
        <f>C6*0.8</f>
        <v>21353.600000000002</v>
      </c>
      <c r="K19" s="33">
        <f>C6*0.8</f>
        <v>21353.600000000002</v>
      </c>
      <c r="L19" s="33">
        <f>C6*0.8</f>
        <v>21353.600000000002</v>
      </c>
      <c r="M19" s="10"/>
      <c r="N19" s="10"/>
      <c r="O19" s="10"/>
      <c r="P19" s="10"/>
      <c r="Q19" s="34">
        <f>SUM(E19:L19)</f>
        <v>154813.60000000003</v>
      </c>
      <c r="R19" s="12"/>
      <c r="S19" s="61"/>
    </row>
    <row r="20" spans="1:19" x14ac:dyDescent="0.35">
      <c r="A20" s="9"/>
      <c r="B20" s="50" t="s">
        <v>43</v>
      </c>
      <c r="C20" s="9"/>
      <c r="D20" s="9"/>
      <c r="E20" s="36">
        <f>C6*0.3</f>
        <v>8007.5999999999995</v>
      </c>
      <c r="F20" s="36">
        <f>C6*0.3</f>
        <v>8007.5999999999995</v>
      </c>
      <c r="G20" s="36">
        <f>C6*0.4</f>
        <v>10676.800000000001</v>
      </c>
      <c r="H20" s="36">
        <f>C6*0.4</f>
        <v>10676.800000000001</v>
      </c>
      <c r="I20" s="36">
        <f>C6*0.4</f>
        <v>10676.800000000001</v>
      </c>
      <c r="J20" s="36">
        <f>C6*0.4</f>
        <v>10676.800000000001</v>
      </c>
      <c r="K20" s="36">
        <f>C6*0.4</f>
        <v>10676.800000000001</v>
      </c>
      <c r="L20" s="36">
        <f>C6*0.4</f>
        <v>10676.800000000001</v>
      </c>
      <c r="M20" s="36">
        <f>C6*0.5</f>
        <v>13346</v>
      </c>
      <c r="N20" s="36">
        <f>C6*0.5</f>
        <v>13346</v>
      </c>
      <c r="O20" s="36">
        <f>C6*0.5</f>
        <v>13346</v>
      </c>
      <c r="P20" s="36">
        <f>C6*0.5</f>
        <v>13346</v>
      </c>
      <c r="Q20" s="38">
        <f>SUM(E20:P20)</f>
        <v>133460</v>
      </c>
      <c r="R20" s="12"/>
      <c r="S20" s="61"/>
    </row>
    <row r="21" spans="1:19" x14ac:dyDescent="0.35">
      <c r="A21" s="9"/>
      <c r="B21" s="50" t="s">
        <v>44</v>
      </c>
      <c r="C21" s="9"/>
      <c r="D21" s="9"/>
      <c r="E21" s="36">
        <f>C6*0.3</f>
        <v>8007.5999999999995</v>
      </c>
      <c r="F21" s="36">
        <f>C6*0.3</f>
        <v>8007.5999999999995</v>
      </c>
      <c r="G21" s="36">
        <f>C6*0.4</f>
        <v>10676.800000000001</v>
      </c>
      <c r="H21" s="36">
        <f>C6*0.4</f>
        <v>10676.800000000001</v>
      </c>
      <c r="I21" s="36">
        <f>C6*0.4</f>
        <v>10676.800000000001</v>
      </c>
      <c r="J21" s="36">
        <f>C6*0.4</f>
        <v>10676.800000000001</v>
      </c>
      <c r="K21" s="36">
        <f>C6*0.4</f>
        <v>10676.800000000001</v>
      </c>
      <c r="L21" s="36">
        <f>C6*0.4</f>
        <v>10676.800000000001</v>
      </c>
      <c r="M21" s="36">
        <f>C6*0.5</f>
        <v>13346</v>
      </c>
      <c r="N21" s="36">
        <f>C6*0.5</f>
        <v>13346</v>
      </c>
      <c r="O21" s="36">
        <f>C6*0.5</f>
        <v>13346</v>
      </c>
      <c r="P21" s="36">
        <f>C6*0.5</f>
        <v>13346</v>
      </c>
      <c r="Q21" s="38">
        <f>SUM(E21:P21)</f>
        <v>133460</v>
      </c>
      <c r="R21" s="12"/>
      <c r="S21" s="61"/>
    </row>
    <row r="22" spans="1:19" x14ac:dyDescent="0.35">
      <c r="A22" s="9"/>
      <c r="B22" s="51" t="s">
        <v>45</v>
      </c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39">
        <f>C6*0.3</f>
        <v>8007.5999999999995</v>
      </c>
      <c r="N22" s="39">
        <f>C6*0.3</f>
        <v>8007.5999999999995</v>
      </c>
      <c r="O22" s="39">
        <f>C6*0.3</f>
        <v>8007.5999999999995</v>
      </c>
      <c r="P22" s="39">
        <f>C6*0.3</f>
        <v>8007.5999999999995</v>
      </c>
      <c r="Q22" s="37">
        <f>SUM(M22:P22)</f>
        <v>32030.399999999998</v>
      </c>
      <c r="R22" s="12"/>
      <c r="S22" s="61"/>
    </row>
    <row r="23" spans="1:19" x14ac:dyDescent="0.35">
      <c r="A23" s="9"/>
      <c r="B23" s="51" t="s">
        <v>46</v>
      </c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39">
        <f>C6*0.3</f>
        <v>8007.5999999999995</v>
      </c>
      <c r="N23" s="39">
        <f>C6*0.3</f>
        <v>8007.5999999999995</v>
      </c>
      <c r="O23" s="39">
        <f>C6*0.3</f>
        <v>8007.5999999999995</v>
      </c>
      <c r="P23" s="39">
        <f>C6*0.3</f>
        <v>8007.5999999999995</v>
      </c>
      <c r="Q23" s="37">
        <f>SUM(M23:P23)</f>
        <v>32030.399999999998</v>
      </c>
      <c r="R23" s="12"/>
      <c r="S23" s="61"/>
    </row>
    <row r="24" spans="1:19" x14ac:dyDescent="0.35">
      <c r="A24" s="9"/>
      <c r="B24" s="9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41">
        <f>SUM(Q18:Q23)</f>
        <v>640608.00000000012</v>
      </c>
      <c r="S24" s="65">
        <v>733782</v>
      </c>
    </row>
    <row r="25" spans="1:19" x14ac:dyDescent="0.35"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57">
        <f>SUM(R10:R24)</f>
        <v>1034595.2000000002</v>
      </c>
      <c r="S25" s="24">
        <f>SUM(S10+S16+S24)</f>
        <v>1185465</v>
      </c>
    </row>
    <row r="28" spans="1:19" x14ac:dyDescent="0.35">
      <c r="P28" s="23"/>
      <c r="R28" s="26"/>
    </row>
    <row r="29" spans="1:19" ht="23.5" x14ac:dyDescent="0.55000000000000004">
      <c r="A29" s="3" t="s">
        <v>47</v>
      </c>
    </row>
    <row r="30" spans="1:19" x14ac:dyDescent="0.35">
      <c r="A30" s="7"/>
      <c r="B30" s="4"/>
      <c r="C30" s="4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x14ac:dyDescent="0.35">
      <c r="A31" s="7" t="s">
        <v>21</v>
      </c>
      <c r="B31" s="4"/>
      <c r="C31" s="7" t="s">
        <v>48</v>
      </c>
      <c r="D31" s="7">
        <v>2016</v>
      </c>
      <c r="E31" s="7"/>
      <c r="F31" s="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9" x14ac:dyDescent="0.35">
      <c r="A32" s="7" t="s">
        <v>26</v>
      </c>
      <c r="B32" s="4"/>
      <c r="C32" s="4">
        <v>5000</v>
      </c>
      <c r="D32" s="4">
        <v>5899</v>
      </c>
      <c r="E32" s="27"/>
      <c r="F32" s="2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7" t="s">
        <v>49</v>
      </c>
      <c r="B33" s="4"/>
      <c r="C33" s="4">
        <v>3065</v>
      </c>
      <c r="D33" s="4">
        <v>4437</v>
      </c>
      <c r="E33" s="27"/>
      <c r="F33" s="2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13">
        <v>2015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3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4"/>
    </row>
    <row r="36" spans="1:18" x14ac:dyDescent="0.35">
      <c r="A36" s="13" t="s">
        <v>21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4"/>
    </row>
    <row r="37" spans="1:18" x14ac:dyDescent="0.35">
      <c r="A37" s="14"/>
      <c r="B37" s="32" t="s">
        <v>41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2">
        <f>SUM(D32)</f>
        <v>5899</v>
      </c>
      <c r="N37" s="32">
        <f>D32</f>
        <v>5899</v>
      </c>
      <c r="O37" s="32">
        <f>D32</f>
        <v>5899</v>
      </c>
      <c r="P37" s="32">
        <f>D32</f>
        <v>5899</v>
      </c>
      <c r="Q37" s="35">
        <f>SUM(M37:P37)</f>
        <v>23596</v>
      </c>
      <c r="R37" s="14"/>
    </row>
    <row r="38" spans="1:18" x14ac:dyDescent="0.35">
      <c r="A38" s="14"/>
      <c r="B38" s="32" t="s">
        <v>42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2">
        <f>D32</f>
        <v>5899</v>
      </c>
      <c r="N38" s="32">
        <f>D32</f>
        <v>5899</v>
      </c>
      <c r="O38" s="32">
        <f>D32</f>
        <v>5899</v>
      </c>
      <c r="P38" s="32">
        <f>D32</f>
        <v>5899</v>
      </c>
      <c r="Q38" s="35">
        <f>SUM(M38:P38)</f>
        <v>23596</v>
      </c>
      <c r="R38" s="14"/>
    </row>
    <row r="39" spans="1:18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3"/>
      <c r="R39" s="47">
        <f>SUM(Q37:Q38)</f>
        <v>47192</v>
      </c>
    </row>
    <row r="40" spans="1:18" x14ac:dyDescent="0.35">
      <c r="A40" s="18">
        <v>2016</v>
      </c>
      <c r="B40" s="19" t="s">
        <v>50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8"/>
      <c r="R40" s="22"/>
    </row>
    <row r="41" spans="1:18" x14ac:dyDescent="0.35">
      <c r="A41" s="18" t="s">
        <v>21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8"/>
      <c r="R41" s="22"/>
    </row>
    <row r="42" spans="1:18" x14ac:dyDescent="0.35">
      <c r="A42" s="18"/>
      <c r="B42" s="32" t="s">
        <v>41</v>
      </c>
      <c r="C42" s="19"/>
      <c r="D42" s="19"/>
      <c r="E42" s="32">
        <f>D32</f>
        <v>5899</v>
      </c>
      <c r="F42" s="32">
        <f>D32</f>
        <v>5899</v>
      </c>
      <c r="G42" s="32">
        <f>D32</f>
        <v>5899</v>
      </c>
      <c r="H42" s="32">
        <f>D32</f>
        <v>5899</v>
      </c>
      <c r="I42" s="32">
        <f>D32</f>
        <v>5899</v>
      </c>
      <c r="J42" s="32">
        <f>D32</f>
        <v>5899</v>
      </c>
      <c r="K42" s="32">
        <f>D32</f>
        <v>5899</v>
      </c>
      <c r="L42" s="32">
        <f>D32</f>
        <v>5899</v>
      </c>
      <c r="M42" s="32">
        <f>D32</f>
        <v>5899</v>
      </c>
      <c r="N42" s="32">
        <f>D32</f>
        <v>5899</v>
      </c>
      <c r="O42" s="32">
        <f>D32</f>
        <v>5899</v>
      </c>
      <c r="P42" s="32">
        <f>D32</f>
        <v>5899</v>
      </c>
      <c r="Q42" s="35">
        <f>SUM(E42:P42)</f>
        <v>70788</v>
      </c>
      <c r="R42" s="22"/>
    </row>
    <row r="43" spans="1:18" x14ac:dyDescent="0.35">
      <c r="A43" s="19"/>
      <c r="B43" s="32" t="s">
        <v>42</v>
      </c>
      <c r="C43" s="19"/>
      <c r="D43" s="19"/>
      <c r="E43" s="32">
        <f>D32</f>
        <v>5899</v>
      </c>
      <c r="F43" s="32">
        <f>D32</f>
        <v>5899</v>
      </c>
      <c r="G43" s="32">
        <f>D32</f>
        <v>5899</v>
      </c>
      <c r="H43" s="32">
        <f>D32</f>
        <v>5899</v>
      </c>
      <c r="I43" s="32">
        <f>D32</f>
        <v>5899</v>
      </c>
      <c r="J43" s="32">
        <f>D32</f>
        <v>5899</v>
      </c>
      <c r="K43" s="32">
        <f>D32</f>
        <v>5899</v>
      </c>
      <c r="L43" s="32">
        <f>D32</f>
        <v>5899</v>
      </c>
      <c r="M43" s="32">
        <f>D32</f>
        <v>5899</v>
      </c>
      <c r="N43" s="32">
        <f>D32</f>
        <v>5899</v>
      </c>
      <c r="O43" s="32">
        <f>D32</f>
        <v>5899</v>
      </c>
      <c r="P43" s="32">
        <f>D32</f>
        <v>5899</v>
      </c>
      <c r="Q43" s="35">
        <f>SUM(E43:P43)</f>
        <v>70788</v>
      </c>
      <c r="R43" s="22"/>
    </row>
    <row r="44" spans="1:18" x14ac:dyDescent="0.35">
      <c r="A44" s="19"/>
      <c r="B44" s="50" t="s">
        <v>43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50">
        <f>D32</f>
        <v>5899</v>
      </c>
      <c r="N44" s="50">
        <f>D32</f>
        <v>5899</v>
      </c>
      <c r="O44" s="50">
        <f>D32</f>
        <v>5899</v>
      </c>
      <c r="P44" s="50">
        <f>D32</f>
        <v>5899</v>
      </c>
      <c r="Q44" s="46">
        <f>SUM(M44:P44)</f>
        <v>23596</v>
      </c>
      <c r="R44" s="22"/>
    </row>
    <row r="45" spans="1:18" x14ac:dyDescent="0.35">
      <c r="A45" s="19"/>
      <c r="B45" s="50" t="s">
        <v>44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50">
        <f>D32</f>
        <v>5899</v>
      </c>
      <c r="N45" s="50">
        <f>D32</f>
        <v>5899</v>
      </c>
      <c r="O45" s="50">
        <f>D32</f>
        <v>5899</v>
      </c>
      <c r="P45" s="50">
        <f>D32</f>
        <v>5899</v>
      </c>
      <c r="Q45" s="46">
        <f>SUM(M45:P45)</f>
        <v>23596</v>
      </c>
      <c r="R45" s="22"/>
    </row>
    <row r="46" spans="1:18" x14ac:dyDescent="0.3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8"/>
      <c r="R46" s="48">
        <f>SUM(Q42:Q45)</f>
        <v>188768</v>
      </c>
    </row>
    <row r="47" spans="1:18" x14ac:dyDescent="0.35">
      <c r="A47" s="8">
        <v>2017</v>
      </c>
      <c r="B47" s="9" t="s">
        <v>51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28"/>
    </row>
    <row r="48" spans="1:18" x14ac:dyDescent="0.35">
      <c r="A48" s="8" t="s">
        <v>21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28"/>
    </row>
    <row r="49" spans="1:18" x14ac:dyDescent="0.35">
      <c r="A49" s="9"/>
      <c r="B49" s="32" t="s">
        <v>41</v>
      </c>
      <c r="C49" s="9"/>
      <c r="D49" s="9"/>
      <c r="E49" s="32">
        <f>D32</f>
        <v>5899</v>
      </c>
      <c r="F49" s="32">
        <f>D32</f>
        <v>5899</v>
      </c>
      <c r="G49" s="32">
        <f>D32</f>
        <v>5899</v>
      </c>
      <c r="H49" s="32">
        <f>D32</f>
        <v>5899</v>
      </c>
      <c r="I49" s="32">
        <f>D32</f>
        <v>5899</v>
      </c>
      <c r="J49" s="32">
        <f>D32</f>
        <v>5899</v>
      </c>
      <c r="K49" s="32">
        <f>D32</f>
        <v>5899</v>
      </c>
      <c r="L49" s="32">
        <f>D32</f>
        <v>5899</v>
      </c>
      <c r="M49" s="9"/>
      <c r="N49" s="9"/>
      <c r="O49" s="9"/>
      <c r="P49" s="9"/>
      <c r="Q49" s="35">
        <f>SUM(E49:L49)</f>
        <v>47192</v>
      </c>
      <c r="R49" s="28"/>
    </row>
    <row r="50" spans="1:18" x14ac:dyDescent="0.35">
      <c r="A50" s="9"/>
      <c r="B50" s="32" t="s">
        <v>42</v>
      </c>
      <c r="C50" s="9"/>
      <c r="D50" s="9"/>
      <c r="E50" s="32">
        <f>D32</f>
        <v>5899</v>
      </c>
      <c r="F50" s="32">
        <f>D32</f>
        <v>5899</v>
      </c>
      <c r="G50" s="32">
        <f>D32</f>
        <v>5899</v>
      </c>
      <c r="H50" s="32">
        <f>D32</f>
        <v>5899</v>
      </c>
      <c r="I50" s="32">
        <f>D32</f>
        <v>5899</v>
      </c>
      <c r="J50" s="32">
        <f>D32</f>
        <v>5899</v>
      </c>
      <c r="K50" s="32">
        <f>D32</f>
        <v>5899</v>
      </c>
      <c r="L50" s="32">
        <f>D32</f>
        <v>5899</v>
      </c>
      <c r="M50" s="9"/>
      <c r="N50" s="9"/>
      <c r="O50" s="9"/>
      <c r="P50" s="9"/>
      <c r="Q50" s="35">
        <f>SUM(E50:P50)</f>
        <v>47192</v>
      </c>
      <c r="R50" s="28"/>
    </row>
    <row r="51" spans="1:18" x14ac:dyDescent="0.35">
      <c r="A51" s="9"/>
      <c r="B51" s="50" t="s">
        <v>43</v>
      </c>
      <c r="C51" s="9"/>
      <c r="D51" s="9"/>
      <c r="E51" s="50">
        <f>D32</f>
        <v>5899</v>
      </c>
      <c r="F51" s="50">
        <f>D32</f>
        <v>5899</v>
      </c>
      <c r="G51" s="50">
        <f>D32</f>
        <v>5899</v>
      </c>
      <c r="H51" s="50">
        <f>D32</f>
        <v>5899</v>
      </c>
      <c r="I51" s="50">
        <f>D32</f>
        <v>5899</v>
      </c>
      <c r="J51" s="50">
        <f>D32</f>
        <v>5899</v>
      </c>
      <c r="K51" s="50">
        <f>D32</f>
        <v>5899</v>
      </c>
      <c r="L51" s="50">
        <f>D32</f>
        <v>5899</v>
      </c>
      <c r="M51" s="50">
        <f>D32</f>
        <v>5899</v>
      </c>
      <c r="N51" s="50">
        <f>D32</f>
        <v>5899</v>
      </c>
      <c r="O51" s="50">
        <f>D32</f>
        <v>5899</v>
      </c>
      <c r="P51" s="50">
        <f>D32</f>
        <v>5899</v>
      </c>
      <c r="Q51" s="46">
        <f>SUM(E51:P51)</f>
        <v>70788</v>
      </c>
      <c r="R51" s="28"/>
    </row>
    <row r="52" spans="1:18" x14ac:dyDescent="0.35">
      <c r="A52" s="9"/>
      <c r="B52" s="50" t="s">
        <v>44</v>
      </c>
      <c r="C52" s="9"/>
      <c r="D52" s="9"/>
      <c r="E52" s="50">
        <f>D32</f>
        <v>5899</v>
      </c>
      <c r="F52" s="50">
        <f>D32</f>
        <v>5899</v>
      </c>
      <c r="G52" s="50">
        <f>D32</f>
        <v>5899</v>
      </c>
      <c r="H52" s="50">
        <f>D32</f>
        <v>5899</v>
      </c>
      <c r="I52" s="50">
        <f>D32</f>
        <v>5899</v>
      </c>
      <c r="J52" s="50">
        <f>D32</f>
        <v>5899</v>
      </c>
      <c r="K52" s="50">
        <f>D32</f>
        <v>5899</v>
      </c>
      <c r="L52" s="50">
        <f>D32</f>
        <v>5899</v>
      </c>
      <c r="M52" s="50">
        <f>D32</f>
        <v>5899</v>
      </c>
      <c r="N52" s="50">
        <f>D32</f>
        <v>5899</v>
      </c>
      <c r="O52" s="50">
        <f>D32</f>
        <v>5899</v>
      </c>
      <c r="P52" s="50">
        <f>D32</f>
        <v>5899</v>
      </c>
      <c r="Q52" s="46">
        <f>SUM(E52:P52)</f>
        <v>70788</v>
      </c>
      <c r="R52" s="28"/>
    </row>
    <row r="53" spans="1:18" x14ac:dyDescent="0.35">
      <c r="A53" s="9"/>
      <c r="B53" s="51" t="s">
        <v>45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51">
        <f>D32</f>
        <v>5899</v>
      </c>
      <c r="N53" s="51">
        <f>D32</f>
        <v>5899</v>
      </c>
      <c r="O53" s="51">
        <f>D32</f>
        <v>5899</v>
      </c>
      <c r="P53" s="51">
        <f>D32</f>
        <v>5899</v>
      </c>
      <c r="Q53" s="52">
        <f>SUM(M53:P53)</f>
        <v>23596</v>
      </c>
      <c r="R53" s="28"/>
    </row>
    <row r="54" spans="1:18" x14ac:dyDescent="0.35">
      <c r="A54" s="9"/>
      <c r="B54" s="51" t="s">
        <v>46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51">
        <f>D32</f>
        <v>5899</v>
      </c>
      <c r="N54" s="51">
        <f>D32</f>
        <v>5899</v>
      </c>
      <c r="O54" s="51">
        <f>D32</f>
        <v>5899</v>
      </c>
      <c r="P54" s="51">
        <f>D32</f>
        <v>5899</v>
      </c>
      <c r="Q54" s="52">
        <f>SUM(M54:P54)</f>
        <v>23596</v>
      </c>
      <c r="R54" s="28"/>
    </row>
    <row r="55" spans="1:18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28"/>
    </row>
    <row r="56" spans="1:18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45">
        <f>SUM(Q49:Q54)</f>
        <v>283152</v>
      </c>
    </row>
    <row r="57" spans="1:18" x14ac:dyDescent="0.35">
      <c r="Q57" s="29"/>
      <c r="R57" s="30"/>
    </row>
    <row r="58" spans="1:18" s="66" customFormat="1" x14ac:dyDescent="0.35">
      <c r="A58" s="66" t="s">
        <v>52</v>
      </c>
      <c r="R58" s="67">
        <f>SUM(R45:R56)</f>
        <v>471920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9"/>
  <sheetViews>
    <sheetView topLeftCell="A31" workbookViewId="0">
      <selection activeCell="D38" sqref="D38"/>
    </sheetView>
  </sheetViews>
  <sheetFormatPr baseColWidth="10" defaultColWidth="11.453125" defaultRowHeight="14.5" x14ac:dyDescent="0.35"/>
  <cols>
    <col min="2" max="2" width="13" customWidth="1"/>
    <col min="4" max="17" width="7.81640625" customWidth="1"/>
    <col min="18" max="18" width="12" customWidth="1"/>
    <col min="19" max="19" width="26.453125" customWidth="1"/>
  </cols>
  <sheetData>
    <row r="1" spans="1:19" ht="26" x14ac:dyDescent="0.6">
      <c r="A1" s="1" t="s">
        <v>53</v>
      </c>
      <c r="B1" s="2"/>
      <c r="C1" s="2"/>
      <c r="D1" s="2"/>
      <c r="E1" s="2"/>
    </row>
    <row r="2" spans="1:19" x14ac:dyDescent="0.35">
      <c r="A2" s="31" t="s">
        <v>34</v>
      </c>
      <c r="B2" s="31"/>
      <c r="C2" s="31"/>
      <c r="D2" s="31"/>
      <c r="E2" s="31"/>
      <c r="F2" s="31"/>
      <c r="G2" s="31"/>
      <c r="H2" s="31"/>
    </row>
    <row r="4" spans="1:19" ht="23.5" x14ac:dyDescent="0.55000000000000004">
      <c r="A4" s="3" t="s">
        <v>54</v>
      </c>
    </row>
    <row r="5" spans="1:19" x14ac:dyDescent="0.35">
      <c r="A5" s="4"/>
      <c r="B5" s="4"/>
      <c r="C5" s="4"/>
      <c r="D5" s="4"/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6"/>
      <c r="R5" s="62" t="s">
        <v>36</v>
      </c>
      <c r="S5" s="5" t="s">
        <v>55</v>
      </c>
    </row>
    <row r="6" spans="1:19" x14ac:dyDescent="0.35">
      <c r="A6" s="4"/>
      <c r="B6" s="7" t="s">
        <v>38</v>
      </c>
      <c r="C6" s="7">
        <v>26692</v>
      </c>
      <c r="D6" s="5" t="s">
        <v>39</v>
      </c>
      <c r="E6" s="5" t="s">
        <v>39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  <c r="S6" s="4" t="s">
        <v>40</v>
      </c>
    </row>
    <row r="7" spans="1:19" x14ac:dyDescent="0.35">
      <c r="A7" s="13">
        <v>2016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7"/>
      <c r="S7" s="61"/>
    </row>
    <row r="8" spans="1:19" x14ac:dyDescent="0.35">
      <c r="A8" s="14"/>
      <c r="B8" s="32" t="s">
        <v>41</v>
      </c>
      <c r="C8" s="14"/>
      <c r="D8" s="14"/>
      <c r="E8" s="15"/>
      <c r="F8" s="15"/>
      <c r="G8" s="15"/>
      <c r="H8" s="15"/>
      <c r="I8" s="15"/>
      <c r="J8" s="15"/>
      <c r="K8" s="15"/>
      <c r="L8" s="15"/>
      <c r="M8" s="33">
        <f>C6*0.3</f>
        <v>8007.5999999999995</v>
      </c>
      <c r="N8" s="33">
        <f>C6*0.3</f>
        <v>8007.5999999999995</v>
      </c>
      <c r="O8" s="33">
        <f>C6*0.3</f>
        <v>8007.5999999999995</v>
      </c>
      <c r="P8" s="33">
        <f>C6*0.3</f>
        <v>8007.5999999999995</v>
      </c>
      <c r="Q8" s="34">
        <f>SUM(M8:P8)</f>
        <v>32030.399999999998</v>
      </c>
      <c r="R8" s="17"/>
      <c r="S8" s="61"/>
    </row>
    <row r="9" spans="1:19" x14ac:dyDescent="0.35">
      <c r="A9" s="14"/>
      <c r="B9" s="32" t="s">
        <v>42</v>
      </c>
      <c r="C9" s="14"/>
      <c r="D9" s="14"/>
      <c r="E9" s="15"/>
      <c r="F9" s="15"/>
      <c r="G9" s="15"/>
      <c r="H9" s="15"/>
      <c r="I9" s="15"/>
      <c r="J9" s="15"/>
      <c r="K9" s="15"/>
      <c r="L9" s="15"/>
      <c r="M9" s="33">
        <f>(C6*0.3)</f>
        <v>8007.5999999999995</v>
      </c>
      <c r="N9" s="33">
        <f>C6*0.3</f>
        <v>8007.5999999999995</v>
      </c>
      <c r="O9" s="33">
        <f>C6*0.3</f>
        <v>8007.5999999999995</v>
      </c>
      <c r="P9" s="33">
        <f>C6*0.3</f>
        <v>8007.5999999999995</v>
      </c>
      <c r="Q9" s="34">
        <f>SUM(M9:P9)</f>
        <v>32030.399999999998</v>
      </c>
      <c r="R9" s="17"/>
      <c r="S9" s="61"/>
    </row>
    <row r="10" spans="1:19" x14ac:dyDescent="0.35">
      <c r="A10" s="14"/>
      <c r="B10" s="32" t="s">
        <v>43</v>
      </c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33">
        <f>C6*0.3</f>
        <v>8007.5999999999995</v>
      </c>
      <c r="N10" s="33">
        <f>C6*0.3</f>
        <v>8007.5999999999995</v>
      </c>
      <c r="O10" s="33">
        <f>C6*0.3</f>
        <v>8007.5999999999995</v>
      </c>
      <c r="P10" s="33">
        <f>C6*0.3</f>
        <v>8007.5999999999995</v>
      </c>
      <c r="Q10" s="34">
        <f>SUM(M10:P10)</f>
        <v>32030.399999999998</v>
      </c>
      <c r="R10" s="17"/>
      <c r="S10" s="61"/>
    </row>
    <row r="11" spans="1:19" x14ac:dyDescent="0.35">
      <c r="A11" s="14"/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54">
        <f>SUM(Q8:Q10)</f>
        <v>96091.199999999997</v>
      </c>
      <c r="S11" s="65">
        <v>110068</v>
      </c>
    </row>
    <row r="12" spans="1:19" x14ac:dyDescent="0.35">
      <c r="A12" s="18">
        <v>2017</v>
      </c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2"/>
      <c r="S12" s="61"/>
    </row>
    <row r="13" spans="1:19" x14ac:dyDescent="0.35">
      <c r="A13" s="18"/>
      <c r="B13" s="32" t="s">
        <v>41</v>
      </c>
      <c r="C13" s="19"/>
      <c r="D13" s="19"/>
      <c r="E13" s="33">
        <f>C6*0.3</f>
        <v>8007.5999999999995</v>
      </c>
      <c r="F13" s="33">
        <f>C6*0.3</f>
        <v>8007.5999999999995</v>
      </c>
      <c r="G13" s="33">
        <f>C6*0.4</f>
        <v>10676.800000000001</v>
      </c>
      <c r="H13" s="33">
        <f>C6*0.4</f>
        <v>10676.800000000001</v>
      </c>
      <c r="I13" s="33">
        <f>C6*0.4</f>
        <v>10676.800000000001</v>
      </c>
      <c r="J13" s="33">
        <f>C6*0.4</f>
        <v>10676.800000000001</v>
      </c>
      <c r="K13" s="33">
        <f>C6*0.4</f>
        <v>10676.800000000001</v>
      </c>
      <c r="L13" s="33">
        <f>C6*0.4</f>
        <v>10676.800000000001</v>
      </c>
      <c r="M13" s="33">
        <f>C6*0.5</f>
        <v>13346</v>
      </c>
      <c r="N13" s="33">
        <f>C6*0.5</f>
        <v>13346</v>
      </c>
      <c r="O13" s="33">
        <f>C6*0.5</f>
        <v>13346</v>
      </c>
      <c r="P13" s="33">
        <f>C6*0.5</f>
        <v>13346</v>
      </c>
      <c r="Q13" s="34">
        <f>SUM(E13:P13)</f>
        <v>133460</v>
      </c>
      <c r="R13" s="22"/>
      <c r="S13" s="61"/>
    </row>
    <row r="14" spans="1:19" x14ac:dyDescent="0.35">
      <c r="A14" s="19"/>
      <c r="B14" s="32" t="s">
        <v>42</v>
      </c>
      <c r="C14" s="19"/>
      <c r="D14" s="19"/>
      <c r="E14" s="33">
        <f>C6*0.3</f>
        <v>8007.5999999999995</v>
      </c>
      <c r="F14" s="33">
        <f>C6*0.3</f>
        <v>8007.5999999999995</v>
      </c>
      <c r="G14" s="33">
        <f>C6*0.4</f>
        <v>10676.800000000001</v>
      </c>
      <c r="H14" s="33">
        <f>C6*0.4</f>
        <v>10676.800000000001</v>
      </c>
      <c r="I14" s="33">
        <f>C6*0.4</f>
        <v>10676.800000000001</v>
      </c>
      <c r="J14" s="33">
        <f>C6*0.4</f>
        <v>10676.800000000001</v>
      </c>
      <c r="K14" s="33">
        <f>C6*0.4</f>
        <v>10676.800000000001</v>
      </c>
      <c r="L14" s="33">
        <f>C6*0.4</f>
        <v>10676.800000000001</v>
      </c>
      <c r="M14" s="33">
        <f>C6*0.5</f>
        <v>13346</v>
      </c>
      <c r="N14" s="33">
        <f>C6*0.5</f>
        <v>13346</v>
      </c>
      <c r="O14" s="33">
        <f>C6*0.5</f>
        <v>13346</v>
      </c>
      <c r="P14" s="33">
        <f>C6*0.5</f>
        <v>13346</v>
      </c>
      <c r="Q14" s="34">
        <f>SUM(E14:P14)</f>
        <v>133460</v>
      </c>
      <c r="R14" s="22"/>
      <c r="S14" s="61"/>
    </row>
    <row r="15" spans="1:19" x14ac:dyDescent="0.35">
      <c r="A15" s="19"/>
      <c r="B15" s="32" t="s">
        <v>43</v>
      </c>
      <c r="C15" s="19"/>
      <c r="D15" s="19"/>
      <c r="E15" s="33">
        <f>C6*0.3</f>
        <v>8007.5999999999995</v>
      </c>
      <c r="F15" s="33">
        <f>C6*0.3</f>
        <v>8007.5999999999995</v>
      </c>
      <c r="G15" s="33">
        <f>C6*0.4</f>
        <v>10676.800000000001</v>
      </c>
      <c r="H15" s="33">
        <f>C6*0.4</f>
        <v>10676.800000000001</v>
      </c>
      <c r="I15" s="33">
        <f>C6*0.4</f>
        <v>10676.800000000001</v>
      </c>
      <c r="J15" s="33">
        <f>C6*0.4</f>
        <v>10676.800000000001</v>
      </c>
      <c r="K15" s="33">
        <f>C6*0.4</f>
        <v>10676.800000000001</v>
      </c>
      <c r="L15" s="33">
        <f>C6*0.4</f>
        <v>10676.800000000001</v>
      </c>
      <c r="M15" s="33">
        <f>C6*0.5</f>
        <v>13346</v>
      </c>
      <c r="N15" s="33">
        <f>C6*0.5</f>
        <v>13346</v>
      </c>
      <c r="O15" s="33">
        <f>C6*0.5</f>
        <v>13346</v>
      </c>
      <c r="P15" s="33">
        <f>C6*0.5</f>
        <v>13346</v>
      </c>
      <c r="Q15" s="34">
        <f>SUM(E15:P15)</f>
        <v>133460</v>
      </c>
      <c r="R15" s="22"/>
      <c r="S15" s="61"/>
    </row>
    <row r="16" spans="1:19" x14ac:dyDescent="0.35">
      <c r="A16" s="19"/>
      <c r="B16" s="50" t="s">
        <v>44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36">
        <f>C6*0.3</f>
        <v>8007.5999999999995</v>
      </c>
      <c r="N16" s="36">
        <f>C6*0.3</f>
        <v>8007.5999999999995</v>
      </c>
      <c r="O16" s="36">
        <f>C6*0.3</f>
        <v>8007.5999999999995</v>
      </c>
      <c r="P16" s="36">
        <f>C6*0.3</f>
        <v>8007.5999999999995</v>
      </c>
      <c r="Q16" s="38">
        <f>SUM(M16:P16)</f>
        <v>32030.399999999998</v>
      </c>
      <c r="R16" s="22"/>
      <c r="S16" s="61"/>
    </row>
    <row r="17" spans="1:19" x14ac:dyDescent="0.35">
      <c r="A17" s="19"/>
      <c r="B17" s="50" t="s">
        <v>45</v>
      </c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36">
        <f>C6*0.3</f>
        <v>8007.5999999999995</v>
      </c>
      <c r="N17" s="36">
        <f>C6*0.3</f>
        <v>8007.5999999999995</v>
      </c>
      <c r="O17" s="36">
        <f>C6*0.3</f>
        <v>8007.5999999999995</v>
      </c>
      <c r="P17" s="36">
        <f>C6*0.3</f>
        <v>8007.5999999999995</v>
      </c>
      <c r="Q17" s="38">
        <f>SUM(M17:P17)</f>
        <v>32030.399999999998</v>
      </c>
      <c r="R17" s="19"/>
      <c r="S17" s="61"/>
    </row>
    <row r="18" spans="1:19" x14ac:dyDescent="0.35">
      <c r="A18" s="19"/>
      <c r="B18" s="50" t="s">
        <v>46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36">
        <f>C6*0.3</f>
        <v>8007.5999999999995</v>
      </c>
      <c r="N18" s="36">
        <f>C6*0.3</f>
        <v>8007.5999999999995</v>
      </c>
      <c r="O18" s="36">
        <f>C6*0.3</f>
        <v>8007.5999999999995</v>
      </c>
      <c r="P18" s="36">
        <f>C6*0.3</f>
        <v>8007.5999999999995</v>
      </c>
      <c r="Q18" s="38">
        <f>SUM(M18:P18)</f>
        <v>32030.399999999998</v>
      </c>
      <c r="R18" s="19"/>
      <c r="S18" s="61"/>
    </row>
    <row r="19" spans="1:19" x14ac:dyDescent="0.35">
      <c r="A19" s="19"/>
      <c r="B19" s="19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40">
        <f>SUM(Q13:Q18)</f>
        <v>496471.20000000007</v>
      </c>
      <c r="S19" s="65">
        <v>568681</v>
      </c>
    </row>
    <row r="20" spans="1:19" x14ac:dyDescent="0.35">
      <c r="A20" s="8">
        <v>2018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2"/>
      <c r="S20" s="61"/>
    </row>
    <row r="21" spans="1:19" x14ac:dyDescent="0.35">
      <c r="A21" s="9"/>
      <c r="B21" s="32" t="s">
        <v>41</v>
      </c>
      <c r="C21" s="9"/>
      <c r="D21" s="9"/>
      <c r="E21" s="33">
        <f>C6*0.5</f>
        <v>13346</v>
      </c>
      <c r="F21" s="33">
        <f>C6*0.5</f>
        <v>13346</v>
      </c>
      <c r="G21" s="33">
        <f>C6*0.8</f>
        <v>21353.600000000002</v>
      </c>
      <c r="H21" s="33">
        <f>C6*0.8</f>
        <v>21353.600000000002</v>
      </c>
      <c r="I21" s="33">
        <f>C6*0.8</f>
        <v>21353.600000000002</v>
      </c>
      <c r="J21" s="33">
        <f>C6*0.8</f>
        <v>21353.600000000002</v>
      </c>
      <c r="K21" s="33">
        <f>C6*0.8</f>
        <v>21353.600000000002</v>
      </c>
      <c r="L21" s="33">
        <f>C6*0.8</f>
        <v>21353.600000000002</v>
      </c>
      <c r="M21" s="10"/>
      <c r="N21" s="10"/>
      <c r="O21" s="10"/>
      <c r="P21" s="10"/>
      <c r="Q21" s="34">
        <f>SUM(E21:L21)</f>
        <v>154813.60000000003</v>
      </c>
      <c r="R21" s="12"/>
      <c r="S21" s="61"/>
    </row>
    <row r="22" spans="1:19" x14ac:dyDescent="0.35">
      <c r="A22" s="9"/>
      <c r="B22" s="32" t="s">
        <v>42</v>
      </c>
      <c r="C22" s="9"/>
      <c r="D22" s="9"/>
      <c r="E22" s="33">
        <f>C6*0.5</f>
        <v>13346</v>
      </c>
      <c r="F22" s="33">
        <f>C6*0.5</f>
        <v>13346</v>
      </c>
      <c r="G22" s="33">
        <f>C6*0.8</f>
        <v>21353.600000000002</v>
      </c>
      <c r="H22" s="33">
        <f>C6*0.8</f>
        <v>21353.600000000002</v>
      </c>
      <c r="I22" s="33">
        <f>C6*0.8</f>
        <v>21353.600000000002</v>
      </c>
      <c r="J22" s="33">
        <f>C6*0.8</f>
        <v>21353.600000000002</v>
      </c>
      <c r="K22" s="33">
        <f>C6*0.8</f>
        <v>21353.600000000002</v>
      </c>
      <c r="L22" s="33">
        <f>C6*0.8</f>
        <v>21353.600000000002</v>
      </c>
      <c r="M22" s="10"/>
      <c r="N22" s="10"/>
      <c r="O22" s="10"/>
      <c r="P22" s="10"/>
      <c r="Q22" s="34">
        <f>SUM(E22:L22)</f>
        <v>154813.60000000003</v>
      </c>
      <c r="R22" s="12"/>
      <c r="S22" s="61"/>
    </row>
    <row r="23" spans="1:19" x14ac:dyDescent="0.35">
      <c r="A23" s="9"/>
      <c r="B23" s="32" t="s">
        <v>43</v>
      </c>
      <c r="C23" s="9"/>
      <c r="D23" s="9"/>
      <c r="E23" s="33">
        <f>C6*0.5</f>
        <v>13346</v>
      </c>
      <c r="F23" s="33">
        <f>C6*0.5</f>
        <v>13346</v>
      </c>
      <c r="G23" s="33">
        <f>C6*0.8</f>
        <v>21353.600000000002</v>
      </c>
      <c r="H23" s="33">
        <f>C6*0.8</f>
        <v>21353.600000000002</v>
      </c>
      <c r="I23" s="33">
        <f>C6*0.8</f>
        <v>21353.600000000002</v>
      </c>
      <c r="J23" s="33">
        <f>C6*0.8</f>
        <v>21353.600000000002</v>
      </c>
      <c r="K23" s="33">
        <f>C6*0.8</f>
        <v>21353.600000000002</v>
      </c>
      <c r="L23" s="33">
        <f>C6*0.8</f>
        <v>21353.600000000002</v>
      </c>
      <c r="M23" s="10"/>
      <c r="N23" s="10"/>
      <c r="O23" s="10"/>
      <c r="P23" s="10"/>
      <c r="Q23" s="34">
        <f>SUM(E23:L23)</f>
        <v>154813.60000000003</v>
      </c>
      <c r="R23" s="12"/>
      <c r="S23" s="61"/>
    </row>
    <row r="24" spans="1:19" x14ac:dyDescent="0.35">
      <c r="A24" s="9"/>
      <c r="B24" s="50" t="s">
        <v>44</v>
      </c>
      <c r="C24" s="9"/>
      <c r="D24" s="9"/>
      <c r="E24" s="36">
        <f>C6*0.3</f>
        <v>8007.5999999999995</v>
      </c>
      <c r="F24" s="36">
        <f>C6*0.3</f>
        <v>8007.5999999999995</v>
      </c>
      <c r="G24" s="36">
        <f>C6*0.4</f>
        <v>10676.800000000001</v>
      </c>
      <c r="H24" s="36">
        <f>C6*0.4</f>
        <v>10676.800000000001</v>
      </c>
      <c r="I24" s="36">
        <f>C6*0.4</f>
        <v>10676.800000000001</v>
      </c>
      <c r="J24" s="36">
        <f>C6*0.4</f>
        <v>10676.800000000001</v>
      </c>
      <c r="K24" s="36">
        <f>C6*0.4</f>
        <v>10676.800000000001</v>
      </c>
      <c r="L24" s="36">
        <f>C6*0.4</f>
        <v>10676.800000000001</v>
      </c>
      <c r="M24" s="36">
        <f>C6*0.5</f>
        <v>13346</v>
      </c>
      <c r="N24" s="36">
        <f>C6*0.5</f>
        <v>13346</v>
      </c>
      <c r="O24" s="36">
        <f>C6*0.5</f>
        <v>13346</v>
      </c>
      <c r="P24" s="36">
        <f>C6*0.5</f>
        <v>13346</v>
      </c>
      <c r="Q24" s="38">
        <f t="shared" ref="Q24:Q26" si="0">SUM(E24:P24)</f>
        <v>133460</v>
      </c>
      <c r="R24" s="12"/>
      <c r="S24" s="61"/>
    </row>
    <row r="25" spans="1:19" x14ac:dyDescent="0.35">
      <c r="A25" s="9"/>
      <c r="B25" s="50" t="s">
        <v>45</v>
      </c>
      <c r="C25" s="9"/>
      <c r="D25" s="9"/>
      <c r="E25" s="36">
        <f>C6*0.3</f>
        <v>8007.5999999999995</v>
      </c>
      <c r="F25" s="36">
        <f>C6*0.3</f>
        <v>8007.5999999999995</v>
      </c>
      <c r="G25" s="36">
        <f>C6*0.4</f>
        <v>10676.800000000001</v>
      </c>
      <c r="H25" s="36">
        <f>C6*0.4</f>
        <v>10676.800000000001</v>
      </c>
      <c r="I25" s="36">
        <f>C6*0.4</f>
        <v>10676.800000000001</v>
      </c>
      <c r="J25" s="36">
        <f>C6*0.4</f>
        <v>10676.800000000001</v>
      </c>
      <c r="K25" s="36">
        <f>C6*0.4</f>
        <v>10676.800000000001</v>
      </c>
      <c r="L25" s="36">
        <f>C6*0.4</f>
        <v>10676.800000000001</v>
      </c>
      <c r="M25" s="36">
        <f>C6*0.5</f>
        <v>13346</v>
      </c>
      <c r="N25" s="36">
        <f>C6*0.5</f>
        <v>13346</v>
      </c>
      <c r="O25" s="36">
        <f>C6*0.5</f>
        <v>13346</v>
      </c>
      <c r="P25" s="36">
        <f>C6*0.5</f>
        <v>13346</v>
      </c>
      <c r="Q25" s="38">
        <f t="shared" si="0"/>
        <v>133460</v>
      </c>
      <c r="R25" s="12"/>
      <c r="S25" s="61"/>
    </row>
    <row r="26" spans="1:19" x14ac:dyDescent="0.35">
      <c r="A26" s="9"/>
      <c r="B26" s="50" t="s">
        <v>46</v>
      </c>
      <c r="C26" s="9"/>
      <c r="D26" s="9"/>
      <c r="E26" s="36">
        <f>C6*0.3</f>
        <v>8007.5999999999995</v>
      </c>
      <c r="F26" s="36">
        <f>C6*0.3</f>
        <v>8007.5999999999995</v>
      </c>
      <c r="G26" s="36">
        <f>C6*0.4</f>
        <v>10676.800000000001</v>
      </c>
      <c r="H26" s="36">
        <f>C6*0.4</f>
        <v>10676.800000000001</v>
      </c>
      <c r="I26" s="36">
        <f>C6*0.4</f>
        <v>10676.800000000001</v>
      </c>
      <c r="J26" s="36">
        <f>C6*0.4</f>
        <v>10676.800000000001</v>
      </c>
      <c r="K26" s="36">
        <f>C6*0.4</f>
        <v>10676.800000000001</v>
      </c>
      <c r="L26" s="36">
        <f>C6*0.4</f>
        <v>10676.800000000001</v>
      </c>
      <c r="M26" s="36">
        <f>C6*0.5</f>
        <v>13346</v>
      </c>
      <c r="N26" s="36">
        <f>C6*0.5</f>
        <v>13346</v>
      </c>
      <c r="O26" s="36">
        <f>C6*0.5</f>
        <v>13346</v>
      </c>
      <c r="P26" s="36">
        <f>C6*0.5</f>
        <v>13346</v>
      </c>
      <c r="Q26" s="38">
        <f t="shared" si="0"/>
        <v>133460</v>
      </c>
      <c r="R26" s="12"/>
      <c r="S26" s="61"/>
    </row>
    <row r="27" spans="1:19" x14ac:dyDescent="0.35">
      <c r="A27" s="9"/>
      <c r="B27" s="51" t="s">
        <v>56</v>
      </c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39">
        <f>C6*0.3</f>
        <v>8007.5999999999995</v>
      </c>
      <c r="N27" s="39">
        <f>C6*0.3</f>
        <v>8007.5999999999995</v>
      </c>
      <c r="O27" s="39">
        <f>C6*0.3</f>
        <v>8007.5999999999995</v>
      </c>
      <c r="P27" s="39">
        <f>C6*0.3</f>
        <v>8007.5999999999995</v>
      </c>
      <c r="Q27" s="37">
        <f>SUM(M27:P27)</f>
        <v>32030.399999999998</v>
      </c>
      <c r="R27" s="12"/>
      <c r="S27" s="64"/>
    </row>
    <row r="28" spans="1:19" x14ac:dyDescent="0.35">
      <c r="A28" s="9"/>
      <c r="B28" s="51" t="s">
        <v>57</v>
      </c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39">
        <f>C6*0.3</f>
        <v>8007.5999999999995</v>
      </c>
      <c r="N28" s="39">
        <f>C6*0.3</f>
        <v>8007.5999999999995</v>
      </c>
      <c r="O28" s="39">
        <f>C6*0.3</f>
        <v>8007.5999999999995</v>
      </c>
      <c r="P28" s="39">
        <f>C6*0.3</f>
        <v>8007.5999999999995</v>
      </c>
      <c r="Q28" s="37">
        <f>SUM(M28:P28)</f>
        <v>32030.399999999998</v>
      </c>
      <c r="R28" s="12"/>
      <c r="S28" s="61"/>
    </row>
    <row r="29" spans="1:19" x14ac:dyDescent="0.35">
      <c r="A29" s="9"/>
      <c r="B29" s="51" t="s">
        <v>58</v>
      </c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39">
        <f>C6*0.3</f>
        <v>8007.5999999999995</v>
      </c>
      <c r="N29" s="39">
        <f>C6*0.3</f>
        <v>8007.5999999999995</v>
      </c>
      <c r="O29" s="39">
        <f>C6*0.3</f>
        <v>8007.5999999999995</v>
      </c>
      <c r="P29" s="39">
        <f>C6*0.3</f>
        <v>8007.5999999999995</v>
      </c>
      <c r="Q29" s="37">
        <f>SUM(M29:P29)</f>
        <v>32030.399999999998</v>
      </c>
      <c r="R29" s="41">
        <f>SUM(Q21:Q29)</f>
        <v>960912.00000000012</v>
      </c>
      <c r="S29" s="65">
        <v>1100672</v>
      </c>
    </row>
    <row r="30" spans="1:19" x14ac:dyDescent="0.35"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  <c r="R30" s="25"/>
    </row>
    <row r="31" spans="1:19" x14ac:dyDescent="0.35"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/>
      <c r="R31" s="57">
        <f>SUM(R11:R30)</f>
        <v>1553474.4000000001</v>
      </c>
      <c r="S31" s="24">
        <f>SUM(S11+S19+S29)</f>
        <v>1779421</v>
      </c>
    </row>
    <row r="34" spans="1:18" x14ac:dyDescent="0.35">
      <c r="P34" s="23"/>
      <c r="R34" s="26"/>
    </row>
    <row r="35" spans="1:18" ht="23.5" x14ac:dyDescent="0.55000000000000004">
      <c r="A35" s="3" t="s">
        <v>47</v>
      </c>
    </row>
    <row r="36" spans="1:18" x14ac:dyDescent="0.35">
      <c r="A36" s="7"/>
      <c r="B36" s="4"/>
      <c r="C36" s="4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7" t="s">
        <v>21</v>
      </c>
      <c r="B37" s="4"/>
      <c r="C37" s="7" t="s">
        <v>48</v>
      </c>
      <c r="D37" s="7" t="s">
        <v>59</v>
      </c>
      <c r="E37" s="7"/>
      <c r="F37" s="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7" t="s">
        <v>26</v>
      </c>
      <c r="B38" s="4"/>
      <c r="C38" s="4">
        <v>5000</v>
      </c>
      <c r="D38" s="4">
        <v>5899</v>
      </c>
      <c r="E38" s="27"/>
      <c r="F38" s="2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7" t="s">
        <v>49</v>
      </c>
      <c r="B39" s="4"/>
      <c r="C39" s="4">
        <v>3065</v>
      </c>
      <c r="D39" s="4">
        <v>4437</v>
      </c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13">
        <v>2016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3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3"/>
      <c r="R41" s="14"/>
    </row>
    <row r="42" spans="1:18" x14ac:dyDescent="0.35">
      <c r="A42" s="13" t="s">
        <v>21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3"/>
      <c r="R42" s="14"/>
    </row>
    <row r="43" spans="1:18" x14ac:dyDescent="0.35">
      <c r="A43" s="14"/>
      <c r="B43" s="32" t="s">
        <v>41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2">
        <f>SUM(D38)</f>
        <v>5899</v>
      </c>
      <c r="N43" s="32">
        <f>D38</f>
        <v>5899</v>
      </c>
      <c r="O43" s="32">
        <f>D38</f>
        <v>5899</v>
      </c>
      <c r="P43" s="32">
        <f>D38</f>
        <v>5899</v>
      </c>
      <c r="Q43" s="35">
        <f>SUM(M43:P43)</f>
        <v>23596</v>
      </c>
      <c r="R43" s="14"/>
    </row>
    <row r="44" spans="1:18" x14ac:dyDescent="0.35">
      <c r="A44" s="14"/>
      <c r="B44" s="32" t="s">
        <v>42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2">
        <f>D38</f>
        <v>5899</v>
      </c>
      <c r="N44" s="32">
        <f>D38</f>
        <v>5899</v>
      </c>
      <c r="O44" s="32">
        <f>D38</f>
        <v>5899</v>
      </c>
      <c r="P44" s="32">
        <f>D38</f>
        <v>5899</v>
      </c>
      <c r="Q44" s="35">
        <f>SUM(M44:P44)</f>
        <v>23596</v>
      </c>
      <c r="R44" s="14"/>
    </row>
    <row r="45" spans="1:18" x14ac:dyDescent="0.35">
      <c r="A45" s="14"/>
      <c r="B45" s="32" t="s">
        <v>43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2">
        <f>D38</f>
        <v>5899</v>
      </c>
      <c r="N45" s="32">
        <f>D38</f>
        <v>5899</v>
      </c>
      <c r="O45" s="32">
        <f>D38</f>
        <v>5899</v>
      </c>
      <c r="P45" s="32">
        <f>D38</f>
        <v>5899</v>
      </c>
      <c r="Q45" s="35">
        <f>SUM(M45:P45)</f>
        <v>23596</v>
      </c>
      <c r="R45" s="14"/>
    </row>
    <row r="46" spans="1:18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3"/>
      <c r="R46" s="47">
        <f>SUM(Q43+Q44+Q45)</f>
        <v>70788</v>
      </c>
    </row>
    <row r="47" spans="1:18" x14ac:dyDescent="0.35">
      <c r="A47" s="18">
        <v>2017</v>
      </c>
      <c r="B47" s="19" t="s">
        <v>60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8"/>
      <c r="R47" s="22"/>
    </row>
    <row r="48" spans="1:18" x14ac:dyDescent="0.35">
      <c r="A48" s="18" t="s">
        <v>21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8"/>
      <c r="R48" s="22"/>
    </row>
    <row r="49" spans="1:18" x14ac:dyDescent="0.35">
      <c r="A49" s="18"/>
      <c r="B49" s="32" t="s">
        <v>41</v>
      </c>
      <c r="C49" s="19"/>
      <c r="D49" s="19"/>
      <c r="E49" s="32">
        <f>D38</f>
        <v>5899</v>
      </c>
      <c r="F49" s="32">
        <f>D38</f>
        <v>5899</v>
      </c>
      <c r="G49" s="32">
        <f>D38</f>
        <v>5899</v>
      </c>
      <c r="H49" s="32">
        <f>D38</f>
        <v>5899</v>
      </c>
      <c r="I49" s="32">
        <f>D38</f>
        <v>5899</v>
      </c>
      <c r="J49" s="32">
        <f>D38</f>
        <v>5899</v>
      </c>
      <c r="K49" s="32">
        <f>D38</f>
        <v>5899</v>
      </c>
      <c r="L49" s="32">
        <f>D38</f>
        <v>5899</v>
      </c>
      <c r="M49" s="32">
        <f>D38</f>
        <v>5899</v>
      </c>
      <c r="N49" s="32">
        <f>D38</f>
        <v>5899</v>
      </c>
      <c r="O49" s="32">
        <f>D38</f>
        <v>5899</v>
      </c>
      <c r="P49" s="32">
        <f>D38</f>
        <v>5899</v>
      </c>
      <c r="Q49" s="35">
        <f>SUM(E49:P49)</f>
        <v>70788</v>
      </c>
      <c r="R49" s="22"/>
    </row>
    <row r="50" spans="1:18" x14ac:dyDescent="0.35">
      <c r="A50" s="18"/>
      <c r="B50" s="32" t="s">
        <v>42</v>
      </c>
      <c r="C50" s="19"/>
      <c r="D50" s="19"/>
      <c r="E50" s="32">
        <f>D38</f>
        <v>5899</v>
      </c>
      <c r="F50" s="32">
        <f>D38</f>
        <v>5899</v>
      </c>
      <c r="G50" s="32">
        <f>D38</f>
        <v>5899</v>
      </c>
      <c r="H50" s="32">
        <f>D38</f>
        <v>5899</v>
      </c>
      <c r="I50" s="32">
        <f>D38</f>
        <v>5899</v>
      </c>
      <c r="J50" s="32">
        <f>D38</f>
        <v>5899</v>
      </c>
      <c r="K50" s="32">
        <f>D38</f>
        <v>5899</v>
      </c>
      <c r="L50" s="32">
        <f>D38</f>
        <v>5899</v>
      </c>
      <c r="M50" s="32">
        <f>D38</f>
        <v>5899</v>
      </c>
      <c r="N50" s="32">
        <f>D38</f>
        <v>5899</v>
      </c>
      <c r="O50" s="32">
        <f>D38</f>
        <v>5899</v>
      </c>
      <c r="P50" s="32">
        <f>D38</f>
        <v>5899</v>
      </c>
      <c r="Q50" s="35">
        <f>SUM(E50:P50)</f>
        <v>70788</v>
      </c>
      <c r="R50" s="22"/>
    </row>
    <row r="51" spans="1:18" x14ac:dyDescent="0.35">
      <c r="A51" s="19"/>
      <c r="B51" s="32" t="s">
        <v>43</v>
      </c>
      <c r="C51" s="19"/>
      <c r="D51" s="19"/>
      <c r="E51" s="32">
        <f>D38</f>
        <v>5899</v>
      </c>
      <c r="F51" s="32">
        <f>D38</f>
        <v>5899</v>
      </c>
      <c r="G51" s="32">
        <f>D38</f>
        <v>5899</v>
      </c>
      <c r="H51" s="32">
        <f>D38</f>
        <v>5899</v>
      </c>
      <c r="I51" s="32">
        <f>D38</f>
        <v>5899</v>
      </c>
      <c r="J51" s="32">
        <f>D38</f>
        <v>5899</v>
      </c>
      <c r="K51" s="32">
        <f>D38</f>
        <v>5899</v>
      </c>
      <c r="L51" s="32">
        <f>D38</f>
        <v>5899</v>
      </c>
      <c r="M51" s="32">
        <f>D38</f>
        <v>5899</v>
      </c>
      <c r="N51" s="32">
        <f>D38</f>
        <v>5899</v>
      </c>
      <c r="O51" s="32">
        <f>D38</f>
        <v>5899</v>
      </c>
      <c r="P51" s="32">
        <f>D38</f>
        <v>5899</v>
      </c>
      <c r="Q51" s="35">
        <f>SUM(E51:P51)</f>
        <v>70788</v>
      </c>
      <c r="R51" s="22"/>
    </row>
    <row r="52" spans="1:18" x14ac:dyDescent="0.35">
      <c r="A52" s="19"/>
      <c r="B52" s="50" t="s">
        <v>44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50">
        <f>D38</f>
        <v>5899</v>
      </c>
      <c r="N52" s="50">
        <f>D38</f>
        <v>5899</v>
      </c>
      <c r="O52" s="50">
        <f>D38</f>
        <v>5899</v>
      </c>
      <c r="P52" s="50">
        <f>D38</f>
        <v>5899</v>
      </c>
      <c r="Q52" s="46">
        <f>SUM(M52:P52)</f>
        <v>23596</v>
      </c>
      <c r="R52" s="22"/>
    </row>
    <row r="53" spans="1:18" x14ac:dyDescent="0.35">
      <c r="A53" s="19"/>
      <c r="B53" s="50" t="s">
        <v>45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50">
        <f>D38</f>
        <v>5899</v>
      </c>
      <c r="N53" s="50">
        <f>D38</f>
        <v>5899</v>
      </c>
      <c r="O53" s="50">
        <f>D38</f>
        <v>5899</v>
      </c>
      <c r="P53" s="50">
        <f>D38</f>
        <v>5899</v>
      </c>
      <c r="Q53" s="46">
        <f>SUM(M53:P53)</f>
        <v>23596</v>
      </c>
      <c r="R53" s="22"/>
    </row>
    <row r="54" spans="1:18" x14ac:dyDescent="0.35">
      <c r="A54" s="19"/>
      <c r="B54" s="50" t="s">
        <v>46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50">
        <f>D38</f>
        <v>5899</v>
      </c>
      <c r="N54" s="50">
        <f>D38</f>
        <v>5899</v>
      </c>
      <c r="O54" s="50">
        <f>D38</f>
        <v>5899</v>
      </c>
      <c r="P54" s="50">
        <f>D38</f>
        <v>5899</v>
      </c>
      <c r="Q54" s="46">
        <f>SUM(M54:P54)</f>
        <v>23596</v>
      </c>
      <c r="R54" s="22"/>
    </row>
    <row r="55" spans="1:18" x14ac:dyDescent="0.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8"/>
      <c r="R55" s="48">
        <f>SUM(Q49:Q54)</f>
        <v>283152</v>
      </c>
    </row>
    <row r="56" spans="1:18" x14ac:dyDescent="0.35">
      <c r="A56" s="8">
        <v>2018</v>
      </c>
      <c r="B56" s="9" t="s">
        <v>61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28"/>
    </row>
    <row r="57" spans="1:18" x14ac:dyDescent="0.35">
      <c r="A57" s="8" t="s">
        <v>21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28"/>
    </row>
    <row r="58" spans="1:18" x14ac:dyDescent="0.35">
      <c r="A58" s="9"/>
      <c r="B58" s="32" t="s">
        <v>41</v>
      </c>
      <c r="C58" s="9"/>
      <c r="D58" s="9"/>
      <c r="E58" s="32">
        <f>D38</f>
        <v>5899</v>
      </c>
      <c r="F58" s="32">
        <f>D38</f>
        <v>5899</v>
      </c>
      <c r="G58" s="32">
        <f>D38</f>
        <v>5899</v>
      </c>
      <c r="H58" s="32">
        <f>D38</f>
        <v>5899</v>
      </c>
      <c r="I58" s="32">
        <f>D38</f>
        <v>5899</v>
      </c>
      <c r="J58" s="32">
        <f>D38</f>
        <v>5899</v>
      </c>
      <c r="K58" s="32">
        <f>D38</f>
        <v>5899</v>
      </c>
      <c r="L58" s="32">
        <f>D38</f>
        <v>5899</v>
      </c>
      <c r="M58" s="9"/>
      <c r="N58" s="9"/>
      <c r="O58" s="9"/>
      <c r="P58" s="9"/>
      <c r="Q58" s="35">
        <f>SUM(E58:L58)</f>
        <v>47192</v>
      </c>
      <c r="R58" s="28"/>
    </row>
    <row r="59" spans="1:18" x14ac:dyDescent="0.35">
      <c r="A59" s="9"/>
      <c r="B59" s="32" t="s">
        <v>42</v>
      </c>
      <c r="C59" s="9"/>
      <c r="D59" s="9"/>
      <c r="E59" s="32">
        <f>D38</f>
        <v>5899</v>
      </c>
      <c r="F59" s="32">
        <f>D38</f>
        <v>5899</v>
      </c>
      <c r="G59" s="32">
        <f>D38</f>
        <v>5899</v>
      </c>
      <c r="H59" s="32">
        <f>D38</f>
        <v>5899</v>
      </c>
      <c r="I59" s="32">
        <f>D38</f>
        <v>5899</v>
      </c>
      <c r="J59" s="32">
        <f>D38</f>
        <v>5899</v>
      </c>
      <c r="K59" s="32">
        <f>D38</f>
        <v>5899</v>
      </c>
      <c r="L59" s="32">
        <f>D38</f>
        <v>5899</v>
      </c>
      <c r="M59" s="9"/>
      <c r="N59" s="9"/>
      <c r="O59" s="9"/>
      <c r="P59" s="9"/>
      <c r="Q59" s="35">
        <f t="shared" ref="Q59:Q63" si="1">SUM(E59:P59)</f>
        <v>47192</v>
      </c>
      <c r="R59" s="28"/>
    </row>
    <row r="60" spans="1:18" x14ac:dyDescent="0.35">
      <c r="A60" s="9"/>
      <c r="B60" s="32" t="s">
        <v>43</v>
      </c>
      <c r="C60" s="9"/>
      <c r="D60" s="9"/>
      <c r="E60" s="32">
        <f>D38</f>
        <v>5899</v>
      </c>
      <c r="F60" s="32">
        <f>D38</f>
        <v>5899</v>
      </c>
      <c r="G60" s="32">
        <f>D38</f>
        <v>5899</v>
      </c>
      <c r="H60" s="32">
        <f>D38</f>
        <v>5899</v>
      </c>
      <c r="I60" s="32">
        <f>D38</f>
        <v>5899</v>
      </c>
      <c r="J60" s="32">
        <f>D38</f>
        <v>5899</v>
      </c>
      <c r="K60" s="32">
        <f>D38</f>
        <v>5899</v>
      </c>
      <c r="L60" s="32">
        <f>D38</f>
        <v>5899</v>
      </c>
      <c r="M60" s="9"/>
      <c r="N60" s="9"/>
      <c r="O60" s="9"/>
      <c r="P60" s="9"/>
      <c r="Q60" s="35">
        <f t="shared" si="1"/>
        <v>47192</v>
      </c>
      <c r="R60" s="28"/>
    </row>
    <row r="61" spans="1:18" x14ac:dyDescent="0.35">
      <c r="A61" s="9"/>
      <c r="B61" s="50" t="s">
        <v>44</v>
      </c>
      <c r="C61" s="9"/>
      <c r="D61" s="9"/>
      <c r="E61" s="50">
        <f>D38</f>
        <v>5899</v>
      </c>
      <c r="F61" s="50">
        <f>D38</f>
        <v>5899</v>
      </c>
      <c r="G61" s="50">
        <f>D38</f>
        <v>5899</v>
      </c>
      <c r="H61" s="50">
        <f>D38</f>
        <v>5899</v>
      </c>
      <c r="I61" s="50">
        <f>D38</f>
        <v>5899</v>
      </c>
      <c r="J61" s="50">
        <f>D38</f>
        <v>5899</v>
      </c>
      <c r="K61" s="50">
        <f>D38</f>
        <v>5899</v>
      </c>
      <c r="L61" s="50">
        <f>D38</f>
        <v>5899</v>
      </c>
      <c r="M61" s="50">
        <f>D38</f>
        <v>5899</v>
      </c>
      <c r="N61" s="50">
        <f>D38</f>
        <v>5899</v>
      </c>
      <c r="O61" s="50">
        <f>D38</f>
        <v>5899</v>
      </c>
      <c r="P61" s="50">
        <f>D38</f>
        <v>5899</v>
      </c>
      <c r="Q61" s="46">
        <f t="shared" si="1"/>
        <v>70788</v>
      </c>
      <c r="R61" s="28"/>
    </row>
    <row r="62" spans="1:18" x14ac:dyDescent="0.35">
      <c r="A62" s="9"/>
      <c r="B62" s="50" t="s">
        <v>45</v>
      </c>
      <c r="C62" s="9"/>
      <c r="D62" s="9"/>
      <c r="E62" s="50">
        <f>D38</f>
        <v>5899</v>
      </c>
      <c r="F62" s="50">
        <f>D38</f>
        <v>5899</v>
      </c>
      <c r="G62" s="50">
        <f>D38</f>
        <v>5899</v>
      </c>
      <c r="H62" s="50">
        <f>D38</f>
        <v>5899</v>
      </c>
      <c r="I62" s="50">
        <f>D38</f>
        <v>5899</v>
      </c>
      <c r="J62" s="50">
        <f>D38</f>
        <v>5899</v>
      </c>
      <c r="K62" s="50">
        <f>D38</f>
        <v>5899</v>
      </c>
      <c r="L62" s="50">
        <f>D38</f>
        <v>5899</v>
      </c>
      <c r="M62" s="50">
        <f>D38</f>
        <v>5899</v>
      </c>
      <c r="N62" s="50">
        <f>D38</f>
        <v>5899</v>
      </c>
      <c r="O62" s="50">
        <f>D38</f>
        <v>5899</v>
      </c>
      <c r="P62" s="50">
        <f>D38</f>
        <v>5899</v>
      </c>
      <c r="Q62" s="46">
        <f t="shared" si="1"/>
        <v>70788</v>
      </c>
      <c r="R62" s="28"/>
    </row>
    <row r="63" spans="1:18" x14ac:dyDescent="0.35">
      <c r="A63" s="9"/>
      <c r="B63" s="50" t="s">
        <v>46</v>
      </c>
      <c r="C63" s="9"/>
      <c r="D63" s="9"/>
      <c r="E63" s="50">
        <f>D38</f>
        <v>5899</v>
      </c>
      <c r="F63" s="50">
        <f>D38</f>
        <v>5899</v>
      </c>
      <c r="G63" s="50">
        <f>D38</f>
        <v>5899</v>
      </c>
      <c r="H63" s="50">
        <f>D38</f>
        <v>5899</v>
      </c>
      <c r="I63" s="50">
        <f>D38</f>
        <v>5899</v>
      </c>
      <c r="J63" s="50">
        <f>D38</f>
        <v>5899</v>
      </c>
      <c r="K63" s="50">
        <f>D38</f>
        <v>5899</v>
      </c>
      <c r="L63" s="50">
        <f>D38</f>
        <v>5899</v>
      </c>
      <c r="M63" s="50">
        <f>D38</f>
        <v>5899</v>
      </c>
      <c r="N63" s="50">
        <f>D38</f>
        <v>5899</v>
      </c>
      <c r="O63" s="50">
        <f>D38</f>
        <v>5899</v>
      </c>
      <c r="P63" s="50">
        <f>D38</f>
        <v>5899</v>
      </c>
      <c r="Q63" s="46">
        <f t="shared" si="1"/>
        <v>70788</v>
      </c>
      <c r="R63" s="45"/>
    </row>
    <row r="64" spans="1:18" x14ac:dyDescent="0.35">
      <c r="A64" s="9"/>
      <c r="B64" s="51" t="s">
        <v>56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51">
        <f>D38</f>
        <v>5899</v>
      </c>
      <c r="N64" s="51">
        <f>D38</f>
        <v>5899</v>
      </c>
      <c r="O64" s="51">
        <f>D38</f>
        <v>5899</v>
      </c>
      <c r="P64" s="51">
        <f>D38</f>
        <v>5899</v>
      </c>
      <c r="Q64" s="52">
        <f>SUM(M64:P64)</f>
        <v>23596</v>
      </c>
      <c r="R64" s="28"/>
    </row>
    <row r="65" spans="1:18" x14ac:dyDescent="0.35">
      <c r="A65" s="9"/>
      <c r="B65" s="51" t="s">
        <v>57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51">
        <f>D38</f>
        <v>5899</v>
      </c>
      <c r="N65" s="51">
        <f>D38</f>
        <v>5899</v>
      </c>
      <c r="O65" s="51">
        <f>D38</f>
        <v>5899</v>
      </c>
      <c r="P65" s="51">
        <f>D38</f>
        <v>5899</v>
      </c>
      <c r="Q65" s="52">
        <f>SUM(M65:P65)</f>
        <v>23596</v>
      </c>
      <c r="R65" s="28"/>
    </row>
    <row r="66" spans="1:18" x14ac:dyDescent="0.35">
      <c r="A66" s="9"/>
      <c r="B66" s="51" t="s">
        <v>58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51">
        <f>D38</f>
        <v>5899</v>
      </c>
      <c r="N66" s="51">
        <f>D38</f>
        <v>5899</v>
      </c>
      <c r="O66" s="51">
        <f>D38</f>
        <v>5899</v>
      </c>
      <c r="P66" s="51">
        <f>D38</f>
        <v>5899</v>
      </c>
      <c r="Q66" s="52">
        <f>SUM(M66:P66)</f>
        <v>23596</v>
      </c>
      <c r="R66" s="45">
        <f>SUM(Q58:Q66)</f>
        <v>424728</v>
      </c>
    </row>
    <row r="67" spans="1:18" x14ac:dyDescent="0.35">
      <c r="R67" s="30"/>
    </row>
    <row r="68" spans="1:18" x14ac:dyDescent="0.35">
      <c r="Q68" s="29"/>
      <c r="R68" s="30"/>
    </row>
    <row r="69" spans="1:18" s="66" customFormat="1" x14ac:dyDescent="0.35">
      <c r="A69" s="66" t="s">
        <v>52</v>
      </c>
      <c r="R69" s="67">
        <f>SUM(R56:R67)</f>
        <v>424728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S87"/>
  <sheetViews>
    <sheetView topLeftCell="A37" workbookViewId="0">
      <selection activeCell="D46" sqref="D46"/>
    </sheetView>
  </sheetViews>
  <sheetFormatPr baseColWidth="10" defaultColWidth="11.453125" defaultRowHeight="14.5" x14ac:dyDescent="0.35"/>
  <cols>
    <col min="19" max="19" width="26.453125" customWidth="1"/>
  </cols>
  <sheetData>
    <row r="3" spans="1:19" ht="23.5" x14ac:dyDescent="0.55000000000000004">
      <c r="A3" s="3" t="s">
        <v>54</v>
      </c>
    </row>
    <row r="4" spans="1:19" x14ac:dyDescent="0.35">
      <c r="A4" s="4"/>
      <c r="B4" s="4"/>
      <c r="C4" s="4"/>
      <c r="D4" s="4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6"/>
      <c r="R4" s="7" t="s">
        <v>36</v>
      </c>
      <c r="S4" s="5" t="s">
        <v>55</v>
      </c>
    </row>
    <row r="5" spans="1:19" x14ac:dyDescent="0.35">
      <c r="A5" s="4"/>
      <c r="B5" s="7" t="s">
        <v>38</v>
      </c>
      <c r="C5" s="7">
        <v>26692</v>
      </c>
      <c r="D5" s="5" t="s">
        <v>39</v>
      </c>
      <c r="E5" s="5" t="s">
        <v>39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4" t="s">
        <v>40</v>
      </c>
    </row>
    <row r="6" spans="1:19" x14ac:dyDescent="0.35">
      <c r="A6" s="13">
        <v>2016</v>
      </c>
      <c r="B6" s="14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7"/>
      <c r="S6" s="63"/>
    </row>
    <row r="7" spans="1:19" x14ac:dyDescent="0.35">
      <c r="A7" s="14"/>
      <c r="B7" s="32" t="s">
        <v>41</v>
      </c>
      <c r="C7" s="14"/>
      <c r="D7" s="14"/>
      <c r="E7" s="15"/>
      <c r="F7" s="15"/>
      <c r="G7" s="15"/>
      <c r="H7" s="15"/>
      <c r="I7" s="15"/>
      <c r="J7" s="15"/>
      <c r="K7" s="15"/>
      <c r="L7" s="15"/>
      <c r="M7" s="33">
        <f>C5*0.3</f>
        <v>8007.5999999999995</v>
      </c>
      <c r="N7" s="33">
        <f>C5*0.3</f>
        <v>8007.5999999999995</v>
      </c>
      <c r="O7" s="33">
        <f>C5*0.3</f>
        <v>8007.5999999999995</v>
      </c>
      <c r="P7" s="33">
        <f>C5*0.3</f>
        <v>8007.5999999999995</v>
      </c>
      <c r="Q7" s="34">
        <f>SUM(M7:P7)</f>
        <v>32030.399999999998</v>
      </c>
      <c r="R7" s="17"/>
      <c r="S7" s="63"/>
    </row>
    <row r="8" spans="1:19" x14ac:dyDescent="0.35">
      <c r="A8" s="14"/>
      <c r="B8" s="32" t="s">
        <v>42</v>
      </c>
      <c r="C8" s="14"/>
      <c r="D8" s="14"/>
      <c r="E8" s="15"/>
      <c r="F8" s="15"/>
      <c r="G8" s="15"/>
      <c r="H8" s="15"/>
      <c r="I8" s="15"/>
      <c r="J8" s="15"/>
      <c r="K8" s="15"/>
      <c r="L8" s="15"/>
      <c r="M8" s="33">
        <f>(C5*0.3)</f>
        <v>8007.5999999999995</v>
      </c>
      <c r="N8" s="33">
        <f>C5*0.3</f>
        <v>8007.5999999999995</v>
      </c>
      <c r="O8" s="33">
        <f>C5*0.3</f>
        <v>8007.5999999999995</v>
      </c>
      <c r="P8" s="33">
        <f>C5*0.3</f>
        <v>8007.5999999999995</v>
      </c>
      <c r="Q8" s="34">
        <f>SUM(M8:P8)</f>
        <v>32030.399999999998</v>
      </c>
      <c r="R8" s="17"/>
      <c r="S8" s="63"/>
    </row>
    <row r="9" spans="1:19" x14ac:dyDescent="0.35">
      <c r="A9" s="14"/>
      <c r="B9" s="32" t="s">
        <v>43</v>
      </c>
      <c r="C9" s="14"/>
      <c r="D9" s="14"/>
      <c r="E9" s="15"/>
      <c r="F9" s="15"/>
      <c r="G9" s="15"/>
      <c r="H9" s="15"/>
      <c r="I9" s="15"/>
      <c r="J9" s="15"/>
      <c r="K9" s="15"/>
      <c r="L9" s="15"/>
      <c r="M9" s="33">
        <f>C5*0.3</f>
        <v>8007.5999999999995</v>
      </c>
      <c r="N9" s="33">
        <f>C5*0.3</f>
        <v>8007.5999999999995</v>
      </c>
      <c r="O9" s="33">
        <f>C5*0.3</f>
        <v>8007.5999999999995</v>
      </c>
      <c r="P9" s="33">
        <f>C5*0.3</f>
        <v>8007.5999999999995</v>
      </c>
      <c r="Q9" s="34">
        <f>SUM(M9:P9)</f>
        <v>32030.399999999998</v>
      </c>
      <c r="R9" s="42">
        <f>SUM(Q7:Q9)</f>
        <v>96091.199999999997</v>
      </c>
      <c r="S9" s="55">
        <v>110068</v>
      </c>
    </row>
    <row r="10" spans="1:19" x14ac:dyDescent="0.35">
      <c r="A10" s="14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9"/>
      <c r="S10" s="63"/>
    </row>
    <row r="11" spans="1:19" x14ac:dyDescent="0.35">
      <c r="A11" s="18">
        <v>2017</v>
      </c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2"/>
      <c r="S11" s="63"/>
    </row>
    <row r="12" spans="1:19" x14ac:dyDescent="0.35">
      <c r="A12" s="18"/>
      <c r="B12" s="32" t="s">
        <v>41</v>
      </c>
      <c r="C12" s="19"/>
      <c r="D12" s="19"/>
      <c r="E12" s="33">
        <f>C5*0.3</f>
        <v>8007.5999999999995</v>
      </c>
      <c r="F12" s="33">
        <f>C5*0.3</f>
        <v>8007.5999999999995</v>
      </c>
      <c r="G12" s="33">
        <f>C5*0.4</f>
        <v>10676.800000000001</v>
      </c>
      <c r="H12" s="33">
        <f>C5*0.4</f>
        <v>10676.800000000001</v>
      </c>
      <c r="I12" s="33">
        <f>C5*0.4</f>
        <v>10676.800000000001</v>
      </c>
      <c r="J12" s="33">
        <f>C5*0.4</f>
        <v>10676.800000000001</v>
      </c>
      <c r="K12" s="33">
        <f>C5*0.4</f>
        <v>10676.800000000001</v>
      </c>
      <c r="L12" s="33">
        <f>C5*0.4</f>
        <v>10676.800000000001</v>
      </c>
      <c r="M12" s="33">
        <f>C5*0.5</f>
        <v>13346</v>
      </c>
      <c r="N12" s="33">
        <f>C5*0.5</f>
        <v>13346</v>
      </c>
      <c r="O12" s="33">
        <f>C5*0.5</f>
        <v>13346</v>
      </c>
      <c r="P12" s="33">
        <f>C5*0.5</f>
        <v>13346</v>
      </c>
      <c r="Q12" s="34">
        <f>SUM(E12:P12)</f>
        <v>133460</v>
      </c>
      <c r="R12" s="22"/>
      <c r="S12" s="63"/>
    </row>
    <row r="13" spans="1:19" x14ac:dyDescent="0.35">
      <c r="A13" s="19"/>
      <c r="B13" s="32" t="s">
        <v>42</v>
      </c>
      <c r="C13" s="19"/>
      <c r="D13" s="19"/>
      <c r="E13" s="33">
        <f>C5*0.3</f>
        <v>8007.5999999999995</v>
      </c>
      <c r="F13" s="33">
        <f>C5*0.3</f>
        <v>8007.5999999999995</v>
      </c>
      <c r="G13" s="33">
        <f>C5*0.4</f>
        <v>10676.800000000001</v>
      </c>
      <c r="H13" s="33">
        <f>C5*0.4</f>
        <v>10676.800000000001</v>
      </c>
      <c r="I13" s="33">
        <f>C5*0.4</f>
        <v>10676.800000000001</v>
      </c>
      <c r="J13" s="33">
        <f>C5*0.4</f>
        <v>10676.800000000001</v>
      </c>
      <c r="K13" s="33">
        <f>C5*0.4</f>
        <v>10676.800000000001</v>
      </c>
      <c r="L13" s="33">
        <f>C5*0.4</f>
        <v>10676.800000000001</v>
      </c>
      <c r="M13" s="33">
        <f>C5*0.5</f>
        <v>13346</v>
      </c>
      <c r="N13" s="33">
        <f>C5*0.5</f>
        <v>13346</v>
      </c>
      <c r="O13" s="33">
        <f>C5*0.5</f>
        <v>13346</v>
      </c>
      <c r="P13" s="33">
        <f>C5*0.5</f>
        <v>13346</v>
      </c>
      <c r="Q13" s="34">
        <f>SUM(E13:P13)</f>
        <v>133460</v>
      </c>
      <c r="R13" s="22"/>
      <c r="S13" s="63"/>
    </row>
    <row r="14" spans="1:19" x14ac:dyDescent="0.35">
      <c r="A14" s="19"/>
      <c r="B14" s="32" t="s">
        <v>43</v>
      </c>
      <c r="C14" s="19"/>
      <c r="D14" s="19"/>
      <c r="E14" s="33">
        <f>C5*0.3</f>
        <v>8007.5999999999995</v>
      </c>
      <c r="F14" s="33">
        <f>C5*0.3</f>
        <v>8007.5999999999995</v>
      </c>
      <c r="G14" s="33">
        <f>C5*0.4</f>
        <v>10676.800000000001</v>
      </c>
      <c r="H14" s="33">
        <f>C5*0.4</f>
        <v>10676.800000000001</v>
      </c>
      <c r="I14" s="33">
        <f>C5*0.4</f>
        <v>10676.800000000001</v>
      </c>
      <c r="J14" s="33">
        <f>C5*0.4</f>
        <v>10676.800000000001</v>
      </c>
      <c r="K14" s="33">
        <f>C5*0.4</f>
        <v>10676.800000000001</v>
      </c>
      <c r="L14" s="33">
        <f>C5*0.4</f>
        <v>10676.800000000001</v>
      </c>
      <c r="M14" s="33">
        <f>C5*0.5</f>
        <v>13346</v>
      </c>
      <c r="N14" s="33">
        <f>C5*0.5</f>
        <v>13346</v>
      </c>
      <c r="O14" s="33">
        <f>C5*0.5</f>
        <v>13346</v>
      </c>
      <c r="P14" s="33">
        <f>C5*0.5</f>
        <v>13346</v>
      </c>
      <c r="Q14" s="34">
        <f>SUM(E14:P14)</f>
        <v>133460</v>
      </c>
      <c r="R14" s="42">
        <f>SUM(Q12:Q14)</f>
        <v>400380</v>
      </c>
      <c r="S14" s="63"/>
    </row>
    <row r="15" spans="1:19" x14ac:dyDescent="0.35">
      <c r="A15" s="19"/>
      <c r="B15" s="50" t="s">
        <v>44</v>
      </c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36">
        <f>C5*0.3</f>
        <v>8007.5999999999995</v>
      </c>
      <c r="N15" s="36">
        <f>C5*0.3</f>
        <v>8007.5999999999995</v>
      </c>
      <c r="O15" s="36">
        <f>C5*0.3</f>
        <v>8007.5999999999995</v>
      </c>
      <c r="P15" s="36">
        <f>C5*0.3</f>
        <v>8007.5999999999995</v>
      </c>
      <c r="Q15" s="38">
        <f t="shared" ref="Q15:Q20" si="0">SUM(M15:P15)</f>
        <v>32030.399999999998</v>
      </c>
      <c r="R15" s="22"/>
      <c r="S15" s="63"/>
    </row>
    <row r="16" spans="1:19" x14ac:dyDescent="0.35">
      <c r="A16" s="19"/>
      <c r="B16" s="50" t="s">
        <v>45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36">
        <f>C5*0.3</f>
        <v>8007.5999999999995</v>
      </c>
      <c r="N16" s="36">
        <f>C5*0.3</f>
        <v>8007.5999999999995</v>
      </c>
      <c r="O16" s="36">
        <f>C5*0.3</f>
        <v>8007.5999999999995</v>
      </c>
      <c r="P16" s="36">
        <f>C5*0.3</f>
        <v>8007.5999999999995</v>
      </c>
      <c r="Q16" s="38">
        <f t="shared" si="0"/>
        <v>32030.399999999998</v>
      </c>
      <c r="R16" s="19"/>
      <c r="S16" s="63"/>
    </row>
    <row r="17" spans="1:19" x14ac:dyDescent="0.35">
      <c r="A17" s="19"/>
      <c r="B17" s="50" t="s">
        <v>46</v>
      </c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36">
        <f>C5*0.3</f>
        <v>8007.5999999999995</v>
      </c>
      <c r="N17" s="36">
        <f>C5*0.3</f>
        <v>8007.5999999999995</v>
      </c>
      <c r="O17" s="36">
        <f>C5*0.3</f>
        <v>8007.5999999999995</v>
      </c>
      <c r="P17" s="36">
        <f>C5*0.3</f>
        <v>8007.5999999999995</v>
      </c>
      <c r="Q17" s="38">
        <f t="shared" si="0"/>
        <v>32030.399999999998</v>
      </c>
      <c r="R17" s="19"/>
      <c r="S17" s="63"/>
    </row>
    <row r="18" spans="1:19" x14ac:dyDescent="0.35">
      <c r="A18" s="19"/>
      <c r="B18" s="50" t="s">
        <v>56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36">
        <f>C5*0.3</f>
        <v>8007.5999999999995</v>
      </c>
      <c r="N18" s="36">
        <f>C5*0.3</f>
        <v>8007.5999999999995</v>
      </c>
      <c r="O18" s="36">
        <f>C5*0.3</f>
        <v>8007.5999999999995</v>
      </c>
      <c r="P18" s="36">
        <f>C5*0.3</f>
        <v>8007.5999999999995</v>
      </c>
      <c r="Q18" s="38">
        <f t="shared" si="0"/>
        <v>32030.399999999998</v>
      </c>
      <c r="R18" s="19"/>
      <c r="S18" s="63"/>
    </row>
    <row r="19" spans="1:19" x14ac:dyDescent="0.35">
      <c r="A19" s="19"/>
      <c r="B19" s="50" t="s">
        <v>57</v>
      </c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36">
        <f>C5*0.3</f>
        <v>8007.5999999999995</v>
      </c>
      <c r="N19" s="36">
        <f>C5*0.3</f>
        <v>8007.5999999999995</v>
      </c>
      <c r="O19" s="36">
        <f>C5*0.3</f>
        <v>8007.5999999999995</v>
      </c>
      <c r="P19" s="36">
        <f>C5*0.3</f>
        <v>8007.5999999999995</v>
      </c>
      <c r="Q19" s="38">
        <f t="shared" si="0"/>
        <v>32030.399999999998</v>
      </c>
      <c r="R19" s="19"/>
      <c r="S19" s="63"/>
    </row>
    <row r="20" spans="1:19" x14ac:dyDescent="0.35">
      <c r="A20" s="19"/>
      <c r="B20" s="50" t="s">
        <v>58</v>
      </c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36">
        <f>C5*0.3</f>
        <v>8007.5999999999995</v>
      </c>
      <c r="N20" s="36">
        <f>C5*0.3</f>
        <v>8007.5999999999995</v>
      </c>
      <c r="O20" s="36">
        <f>C5*0.3</f>
        <v>8007.5999999999995</v>
      </c>
      <c r="P20" s="36">
        <f>C5*0.3</f>
        <v>8007.5999999999995</v>
      </c>
      <c r="Q20" s="38">
        <f t="shared" si="0"/>
        <v>32030.399999999998</v>
      </c>
      <c r="R20" s="43">
        <f>SUM(Q15:Q20)</f>
        <v>192182.39999999999</v>
      </c>
      <c r="S20" s="63"/>
    </row>
    <row r="21" spans="1:19" x14ac:dyDescent="0.35">
      <c r="A21" s="19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40">
        <f>SUM(R14+R20)</f>
        <v>592562.4</v>
      </c>
      <c r="S21" s="60">
        <v>678748</v>
      </c>
    </row>
    <row r="22" spans="1:19" x14ac:dyDescent="0.35">
      <c r="A22" s="9">
        <v>2018</v>
      </c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2"/>
      <c r="S22" s="63"/>
    </row>
    <row r="23" spans="1:19" x14ac:dyDescent="0.35">
      <c r="A23" s="9"/>
      <c r="B23" s="32" t="s">
        <v>41</v>
      </c>
      <c r="C23" s="9"/>
      <c r="D23" s="9"/>
      <c r="E23" s="33">
        <f>C5*0.5</f>
        <v>13346</v>
      </c>
      <c r="F23" s="33">
        <f>C5*0.5</f>
        <v>13346</v>
      </c>
      <c r="G23" s="33">
        <f>C5*0.8</f>
        <v>21353.600000000002</v>
      </c>
      <c r="H23" s="33">
        <f>C5*0.8</f>
        <v>21353.600000000002</v>
      </c>
      <c r="I23" s="33">
        <f>C5*0.8</f>
        <v>21353.600000000002</v>
      </c>
      <c r="J23" s="33">
        <f>C5*0.8</f>
        <v>21353.600000000002</v>
      </c>
      <c r="K23" s="33">
        <f>C5*0.8</f>
        <v>21353.600000000002</v>
      </c>
      <c r="L23" s="33">
        <f>C5*0.8</f>
        <v>21353.600000000002</v>
      </c>
      <c r="M23" s="10"/>
      <c r="N23" s="10"/>
      <c r="O23" s="10"/>
      <c r="P23" s="10"/>
      <c r="Q23" s="34">
        <f>SUM(E23:L23)</f>
        <v>154813.60000000003</v>
      </c>
      <c r="R23" s="12"/>
      <c r="S23" s="63"/>
    </row>
    <row r="24" spans="1:19" x14ac:dyDescent="0.35">
      <c r="A24" s="9"/>
      <c r="B24" s="32" t="s">
        <v>42</v>
      </c>
      <c r="C24" s="9"/>
      <c r="D24" s="9"/>
      <c r="E24" s="33">
        <f>C5*0.5</f>
        <v>13346</v>
      </c>
      <c r="F24" s="33">
        <f>C5*0.5</f>
        <v>13346</v>
      </c>
      <c r="G24" s="33">
        <f>C5*0.8</f>
        <v>21353.600000000002</v>
      </c>
      <c r="H24" s="33">
        <f>C5*0.8</f>
        <v>21353.600000000002</v>
      </c>
      <c r="I24" s="33">
        <f>C5*0.8</f>
        <v>21353.600000000002</v>
      </c>
      <c r="J24" s="33">
        <f>C5*0.8</f>
        <v>21353.600000000002</v>
      </c>
      <c r="K24" s="33">
        <f>C5*0.8</f>
        <v>21353.600000000002</v>
      </c>
      <c r="L24" s="33">
        <f>C5*0.8</f>
        <v>21353.600000000002</v>
      </c>
      <c r="M24" s="10"/>
      <c r="N24" s="10"/>
      <c r="O24" s="10"/>
      <c r="P24" s="10"/>
      <c r="Q24" s="34">
        <f>SUM(E24:L24)</f>
        <v>154813.60000000003</v>
      </c>
      <c r="R24" s="12"/>
      <c r="S24" s="63"/>
    </row>
    <row r="25" spans="1:19" x14ac:dyDescent="0.35">
      <c r="A25" s="9"/>
      <c r="B25" s="32" t="s">
        <v>43</v>
      </c>
      <c r="C25" s="9"/>
      <c r="D25" s="9"/>
      <c r="E25" s="33">
        <f>C5*0.5</f>
        <v>13346</v>
      </c>
      <c r="F25" s="33">
        <f>C5*0.5</f>
        <v>13346</v>
      </c>
      <c r="G25" s="33">
        <f>C5*0.8</f>
        <v>21353.600000000002</v>
      </c>
      <c r="H25" s="33">
        <f>C5*0.8</f>
        <v>21353.600000000002</v>
      </c>
      <c r="I25" s="33">
        <f>C5*0.8</f>
        <v>21353.600000000002</v>
      </c>
      <c r="J25" s="33">
        <f>C5*0.8</f>
        <v>21353.600000000002</v>
      </c>
      <c r="K25" s="33">
        <f>C5*0.8</f>
        <v>21353.600000000002</v>
      </c>
      <c r="L25" s="33">
        <f>C5*0.8</f>
        <v>21353.600000000002</v>
      </c>
      <c r="M25" s="10"/>
      <c r="N25" s="10"/>
      <c r="O25" s="10"/>
      <c r="P25" s="10"/>
      <c r="Q25" s="34">
        <f>SUM(E25:L25)</f>
        <v>154813.60000000003</v>
      </c>
      <c r="R25" s="42">
        <f>SUM(Q23:Q25)</f>
        <v>464440.8000000001</v>
      </c>
      <c r="S25" s="63"/>
    </row>
    <row r="26" spans="1:19" x14ac:dyDescent="0.35">
      <c r="A26" s="9"/>
      <c r="B26" s="50" t="s">
        <v>44</v>
      </c>
      <c r="C26" s="9"/>
      <c r="D26" s="9"/>
      <c r="E26" s="36">
        <f>C5*0.3</f>
        <v>8007.5999999999995</v>
      </c>
      <c r="F26" s="36">
        <f>C5*0.3</f>
        <v>8007.5999999999995</v>
      </c>
      <c r="G26" s="36">
        <f>C5*0.4</f>
        <v>10676.800000000001</v>
      </c>
      <c r="H26" s="36">
        <f>C5*0.4</f>
        <v>10676.800000000001</v>
      </c>
      <c r="I26" s="36">
        <f>C5*0.4</f>
        <v>10676.800000000001</v>
      </c>
      <c r="J26" s="36">
        <f>C5*0.4</f>
        <v>10676.800000000001</v>
      </c>
      <c r="K26" s="36">
        <f>C5*0.4</f>
        <v>10676.800000000001</v>
      </c>
      <c r="L26" s="36">
        <f>C5*0.4</f>
        <v>10676.800000000001</v>
      </c>
      <c r="M26" s="36">
        <f>C5*0.5</f>
        <v>13346</v>
      </c>
      <c r="N26" s="36">
        <f>C5*0.5</f>
        <v>13346</v>
      </c>
      <c r="O26" s="36">
        <f>C5*0.5</f>
        <v>13346</v>
      </c>
      <c r="P26" s="36">
        <f>C5*0.5</f>
        <v>13346</v>
      </c>
      <c r="Q26" s="38">
        <f t="shared" ref="Q26:Q31" si="1">SUM(E26:P26)</f>
        <v>133460</v>
      </c>
      <c r="R26" s="12"/>
      <c r="S26" s="63"/>
    </row>
    <row r="27" spans="1:19" x14ac:dyDescent="0.35">
      <c r="A27" s="9"/>
      <c r="B27" s="50" t="s">
        <v>45</v>
      </c>
      <c r="C27" s="9"/>
      <c r="D27" s="9"/>
      <c r="E27" s="36">
        <f>C5*0.3</f>
        <v>8007.5999999999995</v>
      </c>
      <c r="F27" s="36">
        <f>C5*0.3</f>
        <v>8007.5999999999995</v>
      </c>
      <c r="G27" s="36">
        <f>C5*0.4</f>
        <v>10676.800000000001</v>
      </c>
      <c r="H27" s="36">
        <f>C5*0.4</f>
        <v>10676.800000000001</v>
      </c>
      <c r="I27" s="36">
        <f>C5*0.4</f>
        <v>10676.800000000001</v>
      </c>
      <c r="J27" s="36">
        <f>C5*0.4</f>
        <v>10676.800000000001</v>
      </c>
      <c r="K27" s="36">
        <f>C5*0.4</f>
        <v>10676.800000000001</v>
      </c>
      <c r="L27" s="36">
        <f>C5*0.4</f>
        <v>10676.800000000001</v>
      </c>
      <c r="M27" s="36">
        <f>C5*0.5</f>
        <v>13346</v>
      </c>
      <c r="N27" s="36">
        <f>C5*0.5</f>
        <v>13346</v>
      </c>
      <c r="O27" s="36">
        <f>C5*0.5</f>
        <v>13346</v>
      </c>
      <c r="P27" s="36">
        <f>C5*0.5</f>
        <v>13346</v>
      </c>
      <c r="Q27" s="38">
        <f t="shared" si="1"/>
        <v>133460</v>
      </c>
      <c r="R27" s="12"/>
      <c r="S27" s="63"/>
    </row>
    <row r="28" spans="1:19" x14ac:dyDescent="0.35">
      <c r="A28" s="9"/>
      <c r="B28" s="50" t="s">
        <v>46</v>
      </c>
      <c r="C28" s="9"/>
      <c r="D28" s="9"/>
      <c r="E28" s="36">
        <f>C5*0.3</f>
        <v>8007.5999999999995</v>
      </c>
      <c r="F28" s="36">
        <f>C5*0.3</f>
        <v>8007.5999999999995</v>
      </c>
      <c r="G28" s="36">
        <f>C5*0.4</f>
        <v>10676.800000000001</v>
      </c>
      <c r="H28" s="36">
        <f>C5*0.4</f>
        <v>10676.800000000001</v>
      </c>
      <c r="I28" s="36">
        <f>C5*0.4</f>
        <v>10676.800000000001</v>
      </c>
      <c r="J28" s="36">
        <f>C5*0.4</f>
        <v>10676.800000000001</v>
      </c>
      <c r="K28" s="36">
        <f>C5*0.4</f>
        <v>10676.800000000001</v>
      </c>
      <c r="L28" s="36">
        <f>C5*0.4</f>
        <v>10676.800000000001</v>
      </c>
      <c r="M28" s="36">
        <f>C5*0.5</f>
        <v>13346</v>
      </c>
      <c r="N28" s="36">
        <f>C5*0.5</f>
        <v>13346</v>
      </c>
      <c r="O28" s="36">
        <f>C5*0.5</f>
        <v>13346</v>
      </c>
      <c r="P28" s="36">
        <f>C5*0.5</f>
        <v>13346</v>
      </c>
      <c r="Q28" s="38">
        <f t="shared" si="1"/>
        <v>133460</v>
      </c>
      <c r="R28" s="12"/>
      <c r="S28" s="63"/>
    </row>
    <row r="29" spans="1:19" x14ac:dyDescent="0.35">
      <c r="A29" s="9"/>
      <c r="B29" s="50" t="s">
        <v>56</v>
      </c>
      <c r="C29" s="9"/>
      <c r="D29" s="9"/>
      <c r="E29" s="36">
        <f>C5*0.3</f>
        <v>8007.5999999999995</v>
      </c>
      <c r="F29" s="36">
        <f>C5*0.3</f>
        <v>8007.5999999999995</v>
      </c>
      <c r="G29" s="36">
        <f>C5*0.4</f>
        <v>10676.800000000001</v>
      </c>
      <c r="H29" s="36">
        <f>C5*0.4</f>
        <v>10676.800000000001</v>
      </c>
      <c r="I29" s="36">
        <f>C5*0.4</f>
        <v>10676.800000000001</v>
      </c>
      <c r="J29" s="36">
        <f>C5*0.4</f>
        <v>10676.800000000001</v>
      </c>
      <c r="K29" s="36">
        <f>C5*0.4</f>
        <v>10676.800000000001</v>
      </c>
      <c r="L29" s="36">
        <f>C5*0.4</f>
        <v>10676.800000000001</v>
      </c>
      <c r="M29" s="36">
        <f>C5*0.5</f>
        <v>13346</v>
      </c>
      <c r="N29" s="36">
        <f>C5*0.5</f>
        <v>13346</v>
      </c>
      <c r="O29" s="36">
        <f>C5*0.5</f>
        <v>13346</v>
      </c>
      <c r="P29" s="36">
        <f>C5*0.5</f>
        <v>13346</v>
      </c>
      <c r="Q29" s="38">
        <f t="shared" si="1"/>
        <v>133460</v>
      </c>
      <c r="R29" s="12"/>
      <c r="S29" s="63"/>
    </row>
    <row r="30" spans="1:19" x14ac:dyDescent="0.35">
      <c r="A30" s="9"/>
      <c r="B30" s="50" t="s">
        <v>57</v>
      </c>
      <c r="C30" s="9"/>
      <c r="D30" s="9"/>
      <c r="E30" s="36">
        <f>C5*0.3</f>
        <v>8007.5999999999995</v>
      </c>
      <c r="F30" s="36">
        <f>C5*0.3</f>
        <v>8007.5999999999995</v>
      </c>
      <c r="G30" s="36">
        <f>C5*0.4</f>
        <v>10676.800000000001</v>
      </c>
      <c r="H30" s="36">
        <f>C5*0.4</f>
        <v>10676.800000000001</v>
      </c>
      <c r="I30" s="36">
        <f>C5*0.4</f>
        <v>10676.800000000001</v>
      </c>
      <c r="J30" s="36">
        <f>C5*0.4</f>
        <v>10676.800000000001</v>
      </c>
      <c r="K30" s="36">
        <f>C5*0.4</f>
        <v>10676.800000000001</v>
      </c>
      <c r="L30" s="36">
        <f>C5*0.4</f>
        <v>10676.800000000001</v>
      </c>
      <c r="M30" s="36">
        <f>C5*0.5</f>
        <v>13346</v>
      </c>
      <c r="N30" s="36">
        <f>C5*0.5</f>
        <v>13346</v>
      </c>
      <c r="O30" s="36">
        <f>C5*0.5</f>
        <v>13346</v>
      </c>
      <c r="P30" s="36">
        <f>C5*0.5</f>
        <v>13346</v>
      </c>
      <c r="Q30" s="38">
        <f t="shared" si="1"/>
        <v>133460</v>
      </c>
      <c r="R30" s="12"/>
      <c r="S30" s="63"/>
    </row>
    <row r="31" spans="1:19" x14ac:dyDescent="0.35">
      <c r="A31" s="9"/>
      <c r="B31" s="50" t="s">
        <v>58</v>
      </c>
      <c r="C31" s="9"/>
      <c r="D31" s="9"/>
      <c r="E31" s="36">
        <f>C5*0.3</f>
        <v>8007.5999999999995</v>
      </c>
      <c r="F31" s="36">
        <f>C5*0.3</f>
        <v>8007.5999999999995</v>
      </c>
      <c r="G31" s="36">
        <f>C5*0.4</f>
        <v>10676.800000000001</v>
      </c>
      <c r="H31" s="36">
        <f>C5*0.4</f>
        <v>10676.800000000001</v>
      </c>
      <c r="I31" s="36">
        <f>C5*0.4</f>
        <v>10676.800000000001</v>
      </c>
      <c r="J31" s="36">
        <f>C5*0.4</f>
        <v>10676.800000000001</v>
      </c>
      <c r="K31" s="36">
        <f>C5*0.4</f>
        <v>10676.800000000001</v>
      </c>
      <c r="L31" s="36">
        <f>C5*0.4</f>
        <v>10676.800000000001</v>
      </c>
      <c r="M31" s="36">
        <f>C5*0.5</f>
        <v>13346</v>
      </c>
      <c r="N31" s="36">
        <f>C5*0.5</f>
        <v>13346</v>
      </c>
      <c r="O31" s="36">
        <f>C5*0.5</f>
        <v>13346</v>
      </c>
      <c r="P31" s="36">
        <f>C5*0.5</f>
        <v>13346</v>
      </c>
      <c r="Q31" s="38">
        <f t="shared" si="1"/>
        <v>133460</v>
      </c>
      <c r="R31" s="43">
        <f>SUM(Q26:Q31)</f>
        <v>800760</v>
      </c>
      <c r="S31" s="63"/>
    </row>
    <row r="32" spans="1:19" x14ac:dyDescent="0.35">
      <c r="A32" s="9"/>
      <c r="B32" s="51" t="s">
        <v>62</v>
      </c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39">
        <f>C5*0.3</f>
        <v>8007.5999999999995</v>
      </c>
      <c r="N32" s="39">
        <f>C5*0.3</f>
        <v>8007.5999999999995</v>
      </c>
      <c r="O32" s="39">
        <f>C5*0.3</f>
        <v>8007.5999999999995</v>
      </c>
      <c r="P32" s="39">
        <f>C5*0.3</f>
        <v>8007.5999999999995</v>
      </c>
      <c r="Q32" s="37">
        <f t="shared" ref="Q32:Q37" si="2">SUM(M32:P32)</f>
        <v>32030.399999999998</v>
      </c>
      <c r="R32" s="12"/>
      <c r="S32" s="63"/>
    </row>
    <row r="33" spans="1:19" x14ac:dyDescent="0.35">
      <c r="A33" s="9"/>
      <c r="B33" s="51" t="s">
        <v>63</v>
      </c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39">
        <f>C5*0.3</f>
        <v>8007.5999999999995</v>
      </c>
      <c r="N33" s="39">
        <f>C5*0.3</f>
        <v>8007.5999999999995</v>
      </c>
      <c r="O33" s="39">
        <f>C5*0.3</f>
        <v>8007.5999999999995</v>
      </c>
      <c r="P33" s="39">
        <f>C5*0.3</f>
        <v>8007.5999999999995</v>
      </c>
      <c r="Q33" s="37">
        <f t="shared" si="2"/>
        <v>32030.399999999998</v>
      </c>
      <c r="R33" s="12"/>
      <c r="S33" s="63"/>
    </row>
    <row r="34" spans="1:19" x14ac:dyDescent="0.35">
      <c r="A34" s="9"/>
      <c r="B34" s="51" t="s">
        <v>64</v>
      </c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39">
        <f>C5*0.3</f>
        <v>8007.5999999999995</v>
      </c>
      <c r="N34" s="39">
        <f>C5*0.3</f>
        <v>8007.5999999999995</v>
      </c>
      <c r="O34" s="39">
        <f>C5*0.3</f>
        <v>8007.5999999999995</v>
      </c>
      <c r="P34" s="39">
        <f>C5*0.3</f>
        <v>8007.5999999999995</v>
      </c>
      <c r="Q34" s="37">
        <f t="shared" si="2"/>
        <v>32030.399999999998</v>
      </c>
      <c r="R34" s="12"/>
      <c r="S34" s="63"/>
    </row>
    <row r="35" spans="1:19" x14ac:dyDescent="0.35">
      <c r="A35" s="9"/>
      <c r="B35" s="51" t="s">
        <v>65</v>
      </c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39">
        <f>C5*0.3</f>
        <v>8007.5999999999995</v>
      </c>
      <c r="N35" s="39">
        <f>C5*0.3</f>
        <v>8007.5999999999995</v>
      </c>
      <c r="O35" s="39">
        <f>C5*0.3</f>
        <v>8007.5999999999995</v>
      </c>
      <c r="P35" s="39">
        <f>C5*0.3</f>
        <v>8007.5999999999995</v>
      </c>
      <c r="Q35" s="37">
        <f t="shared" si="2"/>
        <v>32030.399999999998</v>
      </c>
      <c r="R35" s="12"/>
      <c r="S35" s="63"/>
    </row>
    <row r="36" spans="1:19" x14ac:dyDescent="0.35">
      <c r="A36" s="9"/>
      <c r="B36" s="51" t="s">
        <v>66</v>
      </c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39">
        <f>C5*0.3</f>
        <v>8007.5999999999995</v>
      </c>
      <c r="N36" s="39">
        <f>C5*0.3</f>
        <v>8007.5999999999995</v>
      </c>
      <c r="O36" s="39">
        <f>C5*0.3</f>
        <v>8007.5999999999995</v>
      </c>
      <c r="P36" s="39">
        <f>C5*0.3</f>
        <v>8007.5999999999995</v>
      </c>
      <c r="Q36" s="37">
        <f t="shared" si="2"/>
        <v>32030.399999999998</v>
      </c>
      <c r="R36" s="12"/>
      <c r="S36" s="63"/>
    </row>
    <row r="37" spans="1:19" x14ac:dyDescent="0.35">
      <c r="A37" s="9"/>
      <c r="B37" s="51" t="s">
        <v>67</v>
      </c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39">
        <f>C5*0.3</f>
        <v>8007.5999999999995</v>
      </c>
      <c r="N37" s="39">
        <f>C5*0.3</f>
        <v>8007.5999999999995</v>
      </c>
      <c r="O37" s="39">
        <f>C5*0.3</f>
        <v>8007.5999999999995</v>
      </c>
      <c r="P37" s="39">
        <f>C5*0.3</f>
        <v>8007.5999999999995</v>
      </c>
      <c r="Q37" s="37">
        <f t="shared" si="2"/>
        <v>32030.399999999998</v>
      </c>
      <c r="R37" s="44">
        <f>SUM(Q32:Q37)</f>
        <v>192182.39999999999</v>
      </c>
      <c r="S37" s="63"/>
    </row>
    <row r="38" spans="1:19" x14ac:dyDescent="0.35">
      <c r="A38" s="9"/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  <c r="R38" s="41">
        <f>SUM(R25+R31+R37)</f>
        <v>1457383.2</v>
      </c>
      <c r="S38" s="60">
        <v>1669354</v>
      </c>
    </row>
    <row r="39" spans="1:19" x14ac:dyDescent="0.35"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57">
        <f>SUM(S9+S21+S38)</f>
        <v>2458170</v>
      </c>
    </row>
    <row r="42" spans="1:19" x14ac:dyDescent="0.35">
      <c r="P42" s="23"/>
      <c r="R42" s="26"/>
    </row>
    <row r="43" spans="1:19" ht="23.5" x14ac:dyDescent="0.55000000000000004">
      <c r="A43" s="3" t="s">
        <v>47</v>
      </c>
    </row>
    <row r="44" spans="1:19" x14ac:dyDescent="0.35">
      <c r="A44" s="7"/>
      <c r="B44" s="4"/>
      <c r="C44" s="4"/>
      <c r="D44" s="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9" x14ac:dyDescent="0.35">
      <c r="A45" s="7" t="s">
        <v>21</v>
      </c>
      <c r="B45" s="4"/>
      <c r="C45" s="7" t="s">
        <v>48</v>
      </c>
      <c r="D45" s="7" t="s">
        <v>59</v>
      </c>
      <c r="E45" s="7"/>
      <c r="F45" s="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9" x14ac:dyDescent="0.35">
      <c r="A46" s="7" t="s">
        <v>26</v>
      </c>
      <c r="B46" s="4"/>
      <c r="C46" s="4">
        <v>5000</v>
      </c>
      <c r="D46" s="4">
        <v>5899</v>
      </c>
      <c r="E46" s="27"/>
      <c r="F46" s="2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9" x14ac:dyDescent="0.35">
      <c r="A47" s="7" t="s">
        <v>49</v>
      </c>
      <c r="B47" s="4"/>
      <c r="C47" s="4">
        <v>3065</v>
      </c>
      <c r="D47" s="4">
        <v>4437</v>
      </c>
      <c r="E47" s="27"/>
      <c r="F47" s="2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9" x14ac:dyDescent="0.35">
      <c r="A48" s="13">
        <v>2016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9" x14ac:dyDescent="0.3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3"/>
      <c r="R49" s="14"/>
    </row>
    <row r="50" spans="1:19" x14ac:dyDescent="0.35">
      <c r="A50" s="13" t="s">
        <v>21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3"/>
      <c r="R50" s="14"/>
    </row>
    <row r="51" spans="1:19" x14ac:dyDescent="0.35">
      <c r="A51" s="14"/>
      <c r="B51" s="14" t="s">
        <v>41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32">
        <f>SUM(D46)</f>
        <v>5899</v>
      </c>
      <c r="N51" s="32">
        <f>D46</f>
        <v>5899</v>
      </c>
      <c r="O51" s="32">
        <f>D46</f>
        <v>5899</v>
      </c>
      <c r="P51" s="32">
        <f>D46</f>
        <v>5899</v>
      </c>
      <c r="Q51" s="35">
        <f>SUM(M51:P51)</f>
        <v>23596</v>
      </c>
      <c r="R51" s="14"/>
    </row>
    <row r="52" spans="1:19" x14ac:dyDescent="0.35">
      <c r="A52" s="14"/>
      <c r="B52" s="14" t="s">
        <v>42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2">
        <f>D46</f>
        <v>5899</v>
      </c>
      <c r="N52" s="32">
        <f>D46</f>
        <v>5899</v>
      </c>
      <c r="O52" s="32">
        <f>D46</f>
        <v>5899</v>
      </c>
      <c r="P52" s="32">
        <f>D46</f>
        <v>5899</v>
      </c>
      <c r="Q52" s="35">
        <f>SUM(M52:P52)</f>
        <v>23596</v>
      </c>
      <c r="R52" s="14"/>
    </row>
    <row r="53" spans="1:19" x14ac:dyDescent="0.35">
      <c r="A53" s="14"/>
      <c r="B53" s="14" t="s">
        <v>43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32">
        <f>D46</f>
        <v>5899</v>
      </c>
      <c r="N53" s="32">
        <f>D46</f>
        <v>5899</v>
      </c>
      <c r="O53" s="32">
        <f>D46</f>
        <v>5899</v>
      </c>
      <c r="P53" s="32">
        <f>D46</f>
        <v>5899</v>
      </c>
      <c r="Q53" s="35">
        <f>SUM(M53:P53)</f>
        <v>23596</v>
      </c>
      <c r="R53" s="14"/>
    </row>
    <row r="54" spans="1:19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3"/>
      <c r="R54" s="49">
        <f>SUM(Q51+Q52+Q53)</f>
        <v>70788</v>
      </c>
      <c r="S54" s="54">
        <v>69528</v>
      </c>
    </row>
    <row r="55" spans="1:19" x14ac:dyDescent="0.35">
      <c r="A55" s="18">
        <v>2017</v>
      </c>
      <c r="B55" s="19" t="s">
        <v>60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8"/>
      <c r="R55" s="22"/>
    </row>
    <row r="56" spans="1:19" x14ac:dyDescent="0.35">
      <c r="A56" s="18" t="s">
        <v>21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8"/>
      <c r="R56" s="22"/>
    </row>
    <row r="57" spans="1:19" x14ac:dyDescent="0.35">
      <c r="A57" s="18"/>
      <c r="B57" s="19" t="s">
        <v>41</v>
      </c>
      <c r="C57" s="19"/>
      <c r="D57" s="19"/>
      <c r="E57" s="32">
        <f>D46</f>
        <v>5899</v>
      </c>
      <c r="F57" s="32">
        <f>D46</f>
        <v>5899</v>
      </c>
      <c r="G57" s="32">
        <f>D46</f>
        <v>5899</v>
      </c>
      <c r="H57" s="32">
        <f>D46</f>
        <v>5899</v>
      </c>
      <c r="I57" s="32">
        <f>D46</f>
        <v>5899</v>
      </c>
      <c r="J57" s="32">
        <f>D46</f>
        <v>5899</v>
      </c>
      <c r="K57" s="32">
        <f>D46</f>
        <v>5899</v>
      </c>
      <c r="L57" s="32">
        <f>D46</f>
        <v>5899</v>
      </c>
      <c r="M57" s="32">
        <f>D46</f>
        <v>5899</v>
      </c>
      <c r="N57" s="32">
        <f>D46</f>
        <v>5899</v>
      </c>
      <c r="O57" s="32">
        <f>D46</f>
        <v>5899</v>
      </c>
      <c r="P57" s="32">
        <f>D46</f>
        <v>5899</v>
      </c>
      <c r="Q57" s="35">
        <f>SUM(E57:P57)</f>
        <v>70788</v>
      </c>
      <c r="R57" s="22"/>
    </row>
    <row r="58" spans="1:19" x14ac:dyDescent="0.35">
      <c r="A58" s="18"/>
      <c r="B58" s="19" t="s">
        <v>42</v>
      </c>
      <c r="C58" s="19"/>
      <c r="D58" s="19"/>
      <c r="E58" s="32">
        <f>D46</f>
        <v>5899</v>
      </c>
      <c r="F58" s="32">
        <f>D46</f>
        <v>5899</v>
      </c>
      <c r="G58" s="32">
        <f>D46</f>
        <v>5899</v>
      </c>
      <c r="H58" s="32">
        <f>D46</f>
        <v>5899</v>
      </c>
      <c r="I58" s="32">
        <f>D46</f>
        <v>5899</v>
      </c>
      <c r="J58" s="32">
        <f>D46</f>
        <v>5899</v>
      </c>
      <c r="K58" s="32">
        <f>D46</f>
        <v>5899</v>
      </c>
      <c r="L58" s="32">
        <f>D46</f>
        <v>5899</v>
      </c>
      <c r="M58" s="32">
        <f>D46</f>
        <v>5899</v>
      </c>
      <c r="N58" s="32">
        <f>D46</f>
        <v>5899</v>
      </c>
      <c r="O58" s="32">
        <f>D46</f>
        <v>5899</v>
      </c>
      <c r="P58" s="32">
        <f>D46</f>
        <v>5899</v>
      </c>
      <c r="Q58" s="35">
        <f>SUM(E58:P58)</f>
        <v>70788</v>
      </c>
      <c r="R58" s="22"/>
    </row>
    <row r="59" spans="1:19" x14ac:dyDescent="0.35">
      <c r="A59" s="19"/>
      <c r="B59" s="19" t="s">
        <v>43</v>
      </c>
      <c r="C59" s="19"/>
      <c r="D59" s="19"/>
      <c r="E59" s="32">
        <f>D46</f>
        <v>5899</v>
      </c>
      <c r="F59" s="32">
        <f>D46</f>
        <v>5899</v>
      </c>
      <c r="G59" s="32">
        <f>D46</f>
        <v>5899</v>
      </c>
      <c r="H59" s="32">
        <f>D46</f>
        <v>5899</v>
      </c>
      <c r="I59" s="32">
        <f>D46</f>
        <v>5899</v>
      </c>
      <c r="J59" s="32">
        <f>D46</f>
        <v>5899</v>
      </c>
      <c r="K59" s="32">
        <f>D46</f>
        <v>5899</v>
      </c>
      <c r="L59" s="32">
        <f>D46</f>
        <v>5899</v>
      </c>
      <c r="M59" s="32">
        <f>D46</f>
        <v>5899</v>
      </c>
      <c r="N59" s="32">
        <f>D46</f>
        <v>5899</v>
      </c>
      <c r="O59" s="32">
        <f>D46</f>
        <v>5899</v>
      </c>
      <c r="P59" s="32">
        <f>D46</f>
        <v>5899</v>
      </c>
      <c r="Q59" s="35">
        <f>SUM(E59:P59)</f>
        <v>70788</v>
      </c>
      <c r="R59" s="49">
        <f>SUM(Q57:Q59)</f>
        <v>212364</v>
      </c>
    </row>
    <row r="60" spans="1:19" x14ac:dyDescent="0.35">
      <c r="A60" s="19"/>
      <c r="B60" s="19" t="s">
        <v>44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50">
        <f>D46</f>
        <v>5899</v>
      </c>
      <c r="N60" s="50">
        <f>D46</f>
        <v>5899</v>
      </c>
      <c r="O60" s="50">
        <f>D46</f>
        <v>5899</v>
      </c>
      <c r="P60" s="50">
        <f>D46</f>
        <v>5899</v>
      </c>
      <c r="Q60" s="46">
        <f t="shared" ref="Q60:Q65" si="3">SUM(M60:P60)</f>
        <v>23596</v>
      </c>
      <c r="R60" s="22"/>
    </row>
    <row r="61" spans="1:19" x14ac:dyDescent="0.35">
      <c r="A61" s="19"/>
      <c r="B61" s="19" t="s">
        <v>45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50">
        <f>D46</f>
        <v>5899</v>
      </c>
      <c r="N61" s="50">
        <f>D46</f>
        <v>5899</v>
      </c>
      <c r="O61" s="50">
        <f>D46</f>
        <v>5899</v>
      </c>
      <c r="P61" s="50">
        <f>D46</f>
        <v>5899</v>
      </c>
      <c r="Q61" s="46">
        <f t="shared" si="3"/>
        <v>23596</v>
      </c>
      <c r="R61" s="22"/>
    </row>
    <row r="62" spans="1:19" x14ac:dyDescent="0.35">
      <c r="A62" s="19"/>
      <c r="B62" s="19" t="s">
        <v>46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50">
        <f>D46</f>
        <v>5899</v>
      </c>
      <c r="N62" s="50">
        <f>D46</f>
        <v>5899</v>
      </c>
      <c r="O62" s="50">
        <f>D46</f>
        <v>5899</v>
      </c>
      <c r="P62" s="50">
        <f>D46</f>
        <v>5899</v>
      </c>
      <c r="Q62" s="46">
        <f t="shared" si="3"/>
        <v>23596</v>
      </c>
      <c r="R62" s="22"/>
    </row>
    <row r="63" spans="1:19" x14ac:dyDescent="0.35">
      <c r="A63" s="19"/>
      <c r="B63" s="19" t="s">
        <v>56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50">
        <f>D46</f>
        <v>5899</v>
      </c>
      <c r="N63" s="50">
        <f>D46</f>
        <v>5899</v>
      </c>
      <c r="O63" s="50">
        <f>D46</f>
        <v>5899</v>
      </c>
      <c r="P63" s="50">
        <f>D46</f>
        <v>5899</v>
      </c>
      <c r="Q63" s="46">
        <f t="shared" si="3"/>
        <v>23596</v>
      </c>
      <c r="R63" s="22"/>
    </row>
    <row r="64" spans="1:19" x14ac:dyDescent="0.35">
      <c r="A64" s="19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50">
        <f>D46</f>
        <v>5899</v>
      </c>
      <c r="N64" s="50">
        <f>D46</f>
        <v>5899</v>
      </c>
      <c r="O64" s="50">
        <f>D46</f>
        <v>5899</v>
      </c>
      <c r="P64" s="50">
        <f>D46</f>
        <v>5899</v>
      </c>
      <c r="Q64" s="46">
        <f t="shared" si="3"/>
        <v>23596</v>
      </c>
      <c r="R64" s="22"/>
    </row>
    <row r="65" spans="1:19" x14ac:dyDescent="0.35">
      <c r="A65" s="19"/>
      <c r="B65" s="19" t="s">
        <v>58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50">
        <f>D46</f>
        <v>5899</v>
      </c>
      <c r="N65" s="50">
        <f>D46</f>
        <v>5899</v>
      </c>
      <c r="O65" s="50">
        <f>D46</f>
        <v>5899</v>
      </c>
      <c r="P65" s="50">
        <f>D46</f>
        <v>5899</v>
      </c>
      <c r="Q65" s="46">
        <f t="shared" si="3"/>
        <v>23596</v>
      </c>
      <c r="R65" s="53">
        <f>SUM(Q60:Q65)</f>
        <v>141576</v>
      </c>
    </row>
    <row r="66" spans="1:19" x14ac:dyDescent="0.3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8"/>
      <c r="R66" s="48">
        <f>SUM(R65+R59)</f>
        <v>353940</v>
      </c>
      <c r="S66" s="21">
        <v>347640</v>
      </c>
    </row>
    <row r="67" spans="1:19" x14ac:dyDescent="0.35">
      <c r="A67" s="8">
        <v>2018</v>
      </c>
      <c r="B67" s="9" t="s">
        <v>61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28"/>
    </row>
    <row r="68" spans="1:19" x14ac:dyDescent="0.35">
      <c r="A68" s="8" t="s">
        <v>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28"/>
    </row>
    <row r="69" spans="1:19" x14ac:dyDescent="0.35">
      <c r="A69" s="9"/>
      <c r="B69" s="9" t="s">
        <v>41</v>
      </c>
      <c r="C69" s="9"/>
      <c r="D69" s="9"/>
      <c r="E69" s="32">
        <f>D46</f>
        <v>5899</v>
      </c>
      <c r="F69" s="32">
        <f>D46</f>
        <v>5899</v>
      </c>
      <c r="G69" s="32">
        <f>D46</f>
        <v>5899</v>
      </c>
      <c r="H69" s="32">
        <f>D46</f>
        <v>5899</v>
      </c>
      <c r="I69" s="32">
        <f>D46</f>
        <v>5899</v>
      </c>
      <c r="J69" s="32">
        <f>D46</f>
        <v>5899</v>
      </c>
      <c r="K69" s="32">
        <f>D46</f>
        <v>5899</v>
      </c>
      <c r="L69" s="32">
        <f>D46</f>
        <v>5899</v>
      </c>
      <c r="M69" s="9"/>
      <c r="N69" s="9"/>
      <c r="O69" s="9"/>
      <c r="P69" s="9"/>
      <c r="Q69" s="35">
        <f>SUM(E69:L69)</f>
        <v>47192</v>
      </c>
      <c r="R69" s="28"/>
    </row>
    <row r="70" spans="1:19" x14ac:dyDescent="0.35">
      <c r="A70" s="9"/>
      <c r="B70" s="9" t="s">
        <v>42</v>
      </c>
      <c r="C70" s="9"/>
      <c r="D70" s="9"/>
      <c r="E70" s="32">
        <f>D46</f>
        <v>5899</v>
      </c>
      <c r="F70" s="32">
        <f>D46</f>
        <v>5899</v>
      </c>
      <c r="G70" s="32">
        <f>D46</f>
        <v>5899</v>
      </c>
      <c r="H70" s="32">
        <f>D46</f>
        <v>5899</v>
      </c>
      <c r="I70" s="32">
        <f>D46</f>
        <v>5899</v>
      </c>
      <c r="J70" s="32">
        <f>D46</f>
        <v>5899</v>
      </c>
      <c r="K70" s="32">
        <f>D46</f>
        <v>5899</v>
      </c>
      <c r="L70" s="32">
        <f>D46</f>
        <v>5899</v>
      </c>
      <c r="M70" s="9"/>
      <c r="N70" s="9"/>
      <c r="O70" s="9"/>
      <c r="P70" s="9"/>
      <c r="Q70" s="35">
        <f t="shared" ref="Q70:Q77" si="4">SUM(E70:P70)</f>
        <v>47192</v>
      </c>
      <c r="R70" s="28"/>
    </row>
    <row r="71" spans="1:19" x14ac:dyDescent="0.35">
      <c r="A71" s="9"/>
      <c r="B71" s="9" t="s">
        <v>43</v>
      </c>
      <c r="C71" s="9"/>
      <c r="D71" s="9"/>
      <c r="E71" s="32">
        <f>D46</f>
        <v>5899</v>
      </c>
      <c r="F71" s="32">
        <f>D46</f>
        <v>5899</v>
      </c>
      <c r="G71" s="32">
        <f>D46</f>
        <v>5899</v>
      </c>
      <c r="H71" s="32">
        <f>D46</f>
        <v>5899</v>
      </c>
      <c r="I71" s="32">
        <f>D46</f>
        <v>5899</v>
      </c>
      <c r="J71" s="32">
        <f>D46</f>
        <v>5899</v>
      </c>
      <c r="K71" s="32">
        <f>D46</f>
        <v>5899</v>
      </c>
      <c r="L71" s="32">
        <f>D46</f>
        <v>5899</v>
      </c>
      <c r="M71" s="9"/>
      <c r="N71" s="9"/>
      <c r="O71" s="9"/>
      <c r="P71" s="9"/>
      <c r="Q71" s="35">
        <f t="shared" si="4"/>
        <v>47192</v>
      </c>
      <c r="R71" s="49">
        <f>SUM(Q69:Q71)</f>
        <v>141576</v>
      </c>
    </row>
    <row r="72" spans="1:19" x14ac:dyDescent="0.35">
      <c r="A72" s="9"/>
      <c r="B72" s="9" t="s">
        <v>44</v>
      </c>
      <c r="C72" s="9"/>
      <c r="D72" s="9"/>
      <c r="E72" s="50">
        <f>D46</f>
        <v>5899</v>
      </c>
      <c r="F72" s="50">
        <f>D46</f>
        <v>5899</v>
      </c>
      <c r="G72" s="50">
        <f>D46</f>
        <v>5899</v>
      </c>
      <c r="H72" s="50">
        <f>D46</f>
        <v>5899</v>
      </c>
      <c r="I72" s="50">
        <f>D46</f>
        <v>5899</v>
      </c>
      <c r="J72" s="50">
        <f>D46</f>
        <v>5899</v>
      </c>
      <c r="K72" s="50">
        <f>D46</f>
        <v>5899</v>
      </c>
      <c r="L72" s="50">
        <f>D46</f>
        <v>5899</v>
      </c>
      <c r="M72" s="50">
        <f>D46</f>
        <v>5899</v>
      </c>
      <c r="N72" s="50">
        <f>D46</f>
        <v>5899</v>
      </c>
      <c r="O72" s="50">
        <f>D46</f>
        <v>5899</v>
      </c>
      <c r="P72" s="50">
        <f>D46</f>
        <v>5899</v>
      </c>
      <c r="Q72" s="46">
        <f t="shared" si="4"/>
        <v>70788</v>
      </c>
      <c r="R72" s="28"/>
    </row>
    <row r="73" spans="1:19" x14ac:dyDescent="0.35">
      <c r="A73" s="9"/>
      <c r="B73" s="9" t="s">
        <v>45</v>
      </c>
      <c r="C73" s="9"/>
      <c r="D73" s="9"/>
      <c r="E73" s="50">
        <f>D46</f>
        <v>5899</v>
      </c>
      <c r="F73" s="50">
        <f>D46</f>
        <v>5899</v>
      </c>
      <c r="G73" s="50">
        <f>D46</f>
        <v>5899</v>
      </c>
      <c r="H73" s="50">
        <f>D46</f>
        <v>5899</v>
      </c>
      <c r="I73" s="50">
        <f>D46</f>
        <v>5899</v>
      </c>
      <c r="J73" s="50">
        <f>D46</f>
        <v>5899</v>
      </c>
      <c r="K73" s="50">
        <f>D46</f>
        <v>5899</v>
      </c>
      <c r="L73" s="50">
        <f>D46</f>
        <v>5899</v>
      </c>
      <c r="M73" s="50">
        <f>D46</f>
        <v>5899</v>
      </c>
      <c r="N73" s="50">
        <f>D46</f>
        <v>5899</v>
      </c>
      <c r="O73" s="50">
        <f>D46</f>
        <v>5899</v>
      </c>
      <c r="P73" s="50">
        <f>D46</f>
        <v>5899</v>
      </c>
      <c r="Q73" s="46">
        <f t="shared" si="4"/>
        <v>70788</v>
      </c>
      <c r="R73" s="28"/>
    </row>
    <row r="74" spans="1:19" x14ac:dyDescent="0.35">
      <c r="A74" s="9"/>
      <c r="B74" s="9" t="s">
        <v>46</v>
      </c>
      <c r="C74" s="9"/>
      <c r="D74" s="9"/>
      <c r="E74" s="50">
        <f>D46</f>
        <v>5899</v>
      </c>
      <c r="F74" s="50">
        <f>D46</f>
        <v>5899</v>
      </c>
      <c r="G74" s="50">
        <f>D46</f>
        <v>5899</v>
      </c>
      <c r="H74" s="50">
        <f>D46</f>
        <v>5899</v>
      </c>
      <c r="I74" s="50">
        <f>D46</f>
        <v>5899</v>
      </c>
      <c r="J74" s="50">
        <f>D46</f>
        <v>5899</v>
      </c>
      <c r="K74" s="50">
        <f>D46</f>
        <v>5899</v>
      </c>
      <c r="L74" s="50">
        <f>D46</f>
        <v>5899</v>
      </c>
      <c r="M74" s="50">
        <f>D46</f>
        <v>5899</v>
      </c>
      <c r="N74" s="50">
        <f>D46</f>
        <v>5899</v>
      </c>
      <c r="O74" s="50">
        <f>D46</f>
        <v>5899</v>
      </c>
      <c r="P74" s="50">
        <f>D46</f>
        <v>5899</v>
      </c>
      <c r="Q74" s="46">
        <f t="shared" si="4"/>
        <v>70788</v>
      </c>
      <c r="R74" s="45"/>
    </row>
    <row r="75" spans="1:19" x14ac:dyDescent="0.35">
      <c r="A75" s="9"/>
      <c r="B75" s="9" t="s">
        <v>56</v>
      </c>
      <c r="C75" s="9"/>
      <c r="D75" s="9"/>
      <c r="E75" s="50">
        <f>D46</f>
        <v>5899</v>
      </c>
      <c r="F75" s="50">
        <f>D46</f>
        <v>5899</v>
      </c>
      <c r="G75" s="50">
        <f>D46</f>
        <v>5899</v>
      </c>
      <c r="H75" s="50">
        <f>D46</f>
        <v>5899</v>
      </c>
      <c r="I75" s="50">
        <f>D46</f>
        <v>5899</v>
      </c>
      <c r="J75" s="50">
        <f>D46</f>
        <v>5899</v>
      </c>
      <c r="K75" s="50">
        <f>D46</f>
        <v>5899</v>
      </c>
      <c r="L75" s="50">
        <f>D46</f>
        <v>5899</v>
      </c>
      <c r="M75" s="50">
        <f>D46</f>
        <v>5899</v>
      </c>
      <c r="N75" s="50">
        <f>D46</f>
        <v>5899</v>
      </c>
      <c r="O75" s="50">
        <f>D46</f>
        <v>5899</v>
      </c>
      <c r="P75" s="50">
        <f>D46</f>
        <v>5899</v>
      </c>
      <c r="Q75" s="46">
        <f t="shared" si="4"/>
        <v>70788</v>
      </c>
      <c r="R75" s="28"/>
    </row>
    <row r="76" spans="1:19" x14ac:dyDescent="0.35">
      <c r="A76" s="9"/>
      <c r="B76" s="9" t="s">
        <v>57</v>
      </c>
      <c r="C76" s="9"/>
      <c r="D76" s="9"/>
      <c r="E76" s="50">
        <f>D46</f>
        <v>5899</v>
      </c>
      <c r="F76" s="50">
        <f>D46</f>
        <v>5899</v>
      </c>
      <c r="G76" s="50">
        <f>D46</f>
        <v>5899</v>
      </c>
      <c r="H76" s="50">
        <f>D46</f>
        <v>5899</v>
      </c>
      <c r="I76" s="50">
        <f>D46</f>
        <v>5899</v>
      </c>
      <c r="J76" s="50">
        <f>D46</f>
        <v>5899</v>
      </c>
      <c r="K76" s="50">
        <f>D46</f>
        <v>5899</v>
      </c>
      <c r="L76" s="50">
        <f>D46</f>
        <v>5899</v>
      </c>
      <c r="M76" s="50">
        <f>D46</f>
        <v>5899</v>
      </c>
      <c r="N76" s="50">
        <f>D46</f>
        <v>5899</v>
      </c>
      <c r="O76" s="50">
        <f>D46</f>
        <v>5899</v>
      </c>
      <c r="P76" s="50">
        <f>D46</f>
        <v>5899</v>
      </c>
      <c r="Q76" s="46">
        <f t="shared" si="4"/>
        <v>70788</v>
      </c>
      <c r="R76" s="28"/>
    </row>
    <row r="77" spans="1:19" x14ac:dyDescent="0.35">
      <c r="A77" s="9"/>
      <c r="B77" s="9" t="s">
        <v>58</v>
      </c>
      <c r="C77" s="9"/>
      <c r="D77" s="9"/>
      <c r="E77" s="50">
        <f>D46</f>
        <v>5899</v>
      </c>
      <c r="F77" s="50">
        <f>D46</f>
        <v>5899</v>
      </c>
      <c r="G77" s="50">
        <f>D46</f>
        <v>5899</v>
      </c>
      <c r="H77" s="50">
        <f>D46</f>
        <v>5899</v>
      </c>
      <c r="I77" s="50">
        <f>D46</f>
        <v>5899</v>
      </c>
      <c r="J77" s="50">
        <f>D46</f>
        <v>5899</v>
      </c>
      <c r="K77" s="50">
        <f>D46</f>
        <v>5899</v>
      </c>
      <c r="L77" s="50">
        <f>D46</f>
        <v>5899</v>
      </c>
      <c r="M77" s="50">
        <f>D46</f>
        <v>5899</v>
      </c>
      <c r="N77" s="50">
        <f>D46</f>
        <v>5899</v>
      </c>
      <c r="O77" s="50">
        <f>D46</f>
        <v>5899</v>
      </c>
      <c r="P77" s="50">
        <f>D46</f>
        <v>5899</v>
      </c>
      <c r="Q77" s="46">
        <f t="shared" si="4"/>
        <v>70788</v>
      </c>
      <c r="R77" s="45">
        <f>SUM(Q72:Q77)</f>
        <v>424728</v>
      </c>
    </row>
    <row r="78" spans="1:19" x14ac:dyDescent="0.35">
      <c r="A78" s="9"/>
      <c r="B78" s="9" t="s">
        <v>62</v>
      </c>
      <c r="C78" s="9"/>
      <c r="D78" s="9"/>
      <c r="E78" s="51"/>
      <c r="F78" s="51"/>
      <c r="G78" s="51"/>
      <c r="H78" s="51"/>
      <c r="I78" s="51"/>
      <c r="J78" s="51"/>
      <c r="K78" s="51"/>
      <c r="L78" s="51"/>
      <c r="M78" s="51">
        <f>D46</f>
        <v>5899</v>
      </c>
      <c r="N78" s="51">
        <f>D46</f>
        <v>5899</v>
      </c>
      <c r="O78" s="51">
        <f>D46</f>
        <v>5899</v>
      </c>
      <c r="P78" s="51">
        <f>D46</f>
        <v>5899</v>
      </c>
      <c r="Q78" s="52">
        <f t="shared" ref="Q78:Q83" si="5">SUM(E78:P78)</f>
        <v>23596</v>
      </c>
      <c r="R78" s="28"/>
    </row>
    <row r="79" spans="1:19" x14ac:dyDescent="0.35">
      <c r="A79" s="9"/>
      <c r="B79" s="9" t="s">
        <v>63</v>
      </c>
      <c r="C79" s="9"/>
      <c r="D79" s="9"/>
      <c r="E79" s="51"/>
      <c r="F79" s="51"/>
      <c r="G79" s="51"/>
      <c r="H79" s="51"/>
      <c r="I79" s="51"/>
      <c r="J79" s="51"/>
      <c r="K79" s="51"/>
      <c r="L79" s="51"/>
      <c r="M79" s="51">
        <f>D46</f>
        <v>5899</v>
      </c>
      <c r="N79" s="51">
        <f>D46</f>
        <v>5899</v>
      </c>
      <c r="O79" s="51">
        <f>D46</f>
        <v>5899</v>
      </c>
      <c r="P79" s="51">
        <f>D46</f>
        <v>5899</v>
      </c>
      <c r="Q79" s="52">
        <f t="shared" si="5"/>
        <v>23596</v>
      </c>
      <c r="R79" s="28"/>
    </row>
    <row r="80" spans="1:19" x14ac:dyDescent="0.35">
      <c r="A80" s="9"/>
      <c r="B80" s="9" t="s">
        <v>64</v>
      </c>
      <c r="C80" s="9"/>
      <c r="D80" s="9"/>
      <c r="E80" s="51"/>
      <c r="F80" s="51"/>
      <c r="G80" s="51"/>
      <c r="H80" s="51"/>
      <c r="I80" s="51"/>
      <c r="J80" s="51"/>
      <c r="K80" s="51"/>
      <c r="L80" s="51"/>
      <c r="M80" s="51">
        <f>D46</f>
        <v>5899</v>
      </c>
      <c r="N80" s="51">
        <f>D46</f>
        <v>5899</v>
      </c>
      <c r="O80" s="51">
        <f>D46</f>
        <v>5899</v>
      </c>
      <c r="P80" s="51">
        <f>D46</f>
        <v>5899</v>
      </c>
      <c r="Q80" s="52">
        <f t="shared" si="5"/>
        <v>23596</v>
      </c>
      <c r="R80" s="28"/>
    </row>
    <row r="81" spans="1:19" x14ac:dyDescent="0.35">
      <c r="A81" s="9"/>
      <c r="B81" s="9" t="s">
        <v>65</v>
      </c>
      <c r="C81" s="9"/>
      <c r="D81" s="9"/>
      <c r="E81" s="51"/>
      <c r="F81" s="51"/>
      <c r="G81" s="51"/>
      <c r="H81" s="51"/>
      <c r="I81" s="51"/>
      <c r="J81" s="51"/>
      <c r="K81" s="51"/>
      <c r="L81" s="51"/>
      <c r="M81" s="51">
        <f>D46</f>
        <v>5899</v>
      </c>
      <c r="N81" s="51">
        <f>D46</f>
        <v>5899</v>
      </c>
      <c r="O81" s="51">
        <f>D46</f>
        <v>5899</v>
      </c>
      <c r="P81" s="51">
        <f>D46</f>
        <v>5899</v>
      </c>
      <c r="Q81" s="52">
        <f t="shared" si="5"/>
        <v>23596</v>
      </c>
      <c r="R81" s="28"/>
    </row>
    <row r="82" spans="1:19" x14ac:dyDescent="0.35">
      <c r="A82" s="9"/>
      <c r="B82" s="9" t="s">
        <v>66</v>
      </c>
      <c r="C82" s="9"/>
      <c r="D82" s="9"/>
      <c r="E82" s="51"/>
      <c r="F82" s="51"/>
      <c r="G82" s="51"/>
      <c r="H82" s="51"/>
      <c r="I82" s="51"/>
      <c r="J82" s="51"/>
      <c r="K82" s="51"/>
      <c r="L82" s="51"/>
      <c r="M82" s="51">
        <f>D46</f>
        <v>5899</v>
      </c>
      <c r="N82" s="51">
        <f>D46</f>
        <v>5899</v>
      </c>
      <c r="O82" s="51">
        <f>D46</f>
        <v>5899</v>
      </c>
      <c r="P82" s="51">
        <f>D46</f>
        <v>5899</v>
      </c>
      <c r="Q82" s="52">
        <f t="shared" si="5"/>
        <v>23596</v>
      </c>
      <c r="R82" s="28"/>
    </row>
    <row r="83" spans="1:19" x14ac:dyDescent="0.35">
      <c r="A83" s="9"/>
      <c r="B83" s="9" t="s">
        <v>67</v>
      </c>
      <c r="C83" s="9"/>
      <c r="D83" s="9"/>
      <c r="E83" s="51"/>
      <c r="F83" s="51"/>
      <c r="G83" s="51"/>
      <c r="H83" s="51"/>
      <c r="I83" s="51"/>
      <c r="J83" s="51"/>
      <c r="K83" s="51"/>
      <c r="L83" s="51"/>
      <c r="M83" s="51">
        <f>D46</f>
        <v>5899</v>
      </c>
      <c r="N83" s="51">
        <f>D46</f>
        <v>5899</v>
      </c>
      <c r="O83" s="51">
        <f>D46</f>
        <v>5899</v>
      </c>
      <c r="P83" s="51">
        <f>D46</f>
        <v>5899</v>
      </c>
      <c r="Q83" s="52">
        <f t="shared" si="5"/>
        <v>23596</v>
      </c>
      <c r="R83" s="45">
        <f>SUM(Q78:Q83)</f>
        <v>141576</v>
      </c>
    </row>
    <row r="84" spans="1:19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45">
        <f>SUM(R83,R77,R71)</f>
        <v>707880</v>
      </c>
      <c r="S84" s="11">
        <v>695280</v>
      </c>
    </row>
    <row r="85" spans="1:19" x14ac:dyDescent="0.35">
      <c r="Q85" s="29"/>
      <c r="R85" s="30"/>
    </row>
    <row r="86" spans="1:19" x14ac:dyDescent="0.35">
      <c r="R86" s="30"/>
      <c r="S86" s="24">
        <f>SUM(S54+S66+S84)</f>
        <v>1112448</v>
      </c>
    </row>
    <row r="87" spans="1:19" s="66" customFormat="1" x14ac:dyDescent="0.35">
      <c r="A87" s="66" t="s">
        <v>52</v>
      </c>
      <c r="R87" s="67">
        <f>SUM(R74:R85)</f>
        <v>1274184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S105"/>
  <sheetViews>
    <sheetView topLeftCell="A19" workbookViewId="0">
      <selection activeCell="F55" sqref="F55"/>
    </sheetView>
  </sheetViews>
  <sheetFormatPr baseColWidth="10" defaultColWidth="11.453125" defaultRowHeight="14.5" x14ac:dyDescent="0.35"/>
  <cols>
    <col min="19" max="19" width="25.54296875" customWidth="1"/>
  </cols>
  <sheetData>
    <row r="3" spans="1:19" ht="23.5" x14ac:dyDescent="0.55000000000000004">
      <c r="A3" s="3" t="s">
        <v>54</v>
      </c>
    </row>
    <row r="4" spans="1:19" x14ac:dyDescent="0.35">
      <c r="A4" s="4"/>
      <c r="B4" s="4"/>
      <c r="C4" s="4"/>
      <c r="D4" s="4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6"/>
      <c r="R4" s="62" t="s">
        <v>36</v>
      </c>
      <c r="S4" s="5" t="s">
        <v>55</v>
      </c>
    </row>
    <row r="5" spans="1:19" x14ac:dyDescent="0.35">
      <c r="A5" s="4"/>
      <c r="B5" s="7" t="s">
        <v>38</v>
      </c>
      <c r="C5" s="7">
        <v>26692</v>
      </c>
      <c r="D5" s="5" t="s">
        <v>39</v>
      </c>
      <c r="E5" s="5" t="s">
        <v>39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7" t="s">
        <v>40</v>
      </c>
    </row>
    <row r="6" spans="1:19" x14ac:dyDescent="0.35">
      <c r="A6" s="13">
        <v>2016</v>
      </c>
      <c r="B6" s="14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7"/>
      <c r="S6" s="61"/>
    </row>
    <row r="7" spans="1:19" x14ac:dyDescent="0.35">
      <c r="A7" s="14"/>
      <c r="B7" s="32" t="s">
        <v>41</v>
      </c>
      <c r="C7" s="14"/>
      <c r="D7" s="14"/>
      <c r="E7" s="15"/>
      <c r="F7" s="15"/>
      <c r="G7" s="15"/>
      <c r="H7" s="15"/>
      <c r="I7" s="15"/>
      <c r="J7" s="15"/>
      <c r="K7" s="15"/>
      <c r="L7" s="15"/>
      <c r="M7" s="33">
        <f>C5*0.3</f>
        <v>8007.5999999999995</v>
      </c>
      <c r="N7" s="33">
        <f>C5*0.3</f>
        <v>8007.5999999999995</v>
      </c>
      <c r="O7" s="33">
        <f>C5*0.3</f>
        <v>8007.5999999999995</v>
      </c>
      <c r="P7" s="33">
        <f>C5*0.3</f>
        <v>8007.5999999999995</v>
      </c>
      <c r="Q7" s="34">
        <f t="shared" ref="Q7:Q12" si="0">SUM(M7:P7)</f>
        <v>32030.399999999998</v>
      </c>
      <c r="R7" s="17"/>
      <c r="S7" s="61"/>
    </row>
    <row r="8" spans="1:19" x14ac:dyDescent="0.35">
      <c r="A8" s="14"/>
      <c r="B8" s="32" t="s">
        <v>42</v>
      </c>
      <c r="C8" s="14"/>
      <c r="D8" s="14"/>
      <c r="E8" s="15"/>
      <c r="F8" s="15"/>
      <c r="G8" s="15"/>
      <c r="H8" s="15"/>
      <c r="I8" s="15"/>
      <c r="J8" s="15"/>
      <c r="K8" s="15"/>
      <c r="L8" s="15"/>
      <c r="M8" s="33">
        <f>(C5*0.3)</f>
        <v>8007.5999999999995</v>
      </c>
      <c r="N8" s="33">
        <f>C5*0.3</f>
        <v>8007.5999999999995</v>
      </c>
      <c r="O8" s="33">
        <f>C5*0.3</f>
        <v>8007.5999999999995</v>
      </c>
      <c r="P8" s="33">
        <f>C5*0.3</f>
        <v>8007.5999999999995</v>
      </c>
      <c r="Q8" s="34">
        <f t="shared" si="0"/>
        <v>32030.399999999998</v>
      </c>
      <c r="R8" s="17"/>
      <c r="S8" s="61"/>
    </row>
    <row r="9" spans="1:19" x14ac:dyDescent="0.35">
      <c r="A9" s="14"/>
      <c r="B9" s="32" t="s">
        <v>43</v>
      </c>
      <c r="C9" s="14"/>
      <c r="D9" s="14"/>
      <c r="E9" s="15"/>
      <c r="F9" s="15"/>
      <c r="G9" s="15"/>
      <c r="H9" s="15"/>
      <c r="I9" s="15"/>
      <c r="J9" s="15"/>
      <c r="K9" s="15"/>
      <c r="L9" s="15"/>
      <c r="M9" s="33">
        <f>C5*0.3</f>
        <v>8007.5999999999995</v>
      </c>
      <c r="N9" s="33">
        <f>C5*0.3</f>
        <v>8007.5999999999995</v>
      </c>
      <c r="O9" s="33">
        <f>C5*0.3</f>
        <v>8007.5999999999995</v>
      </c>
      <c r="P9" s="33">
        <f>C5*0.3</f>
        <v>8007.5999999999995</v>
      </c>
      <c r="Q9" s="34">
        <f t="shared" si="0"/>
        <v>32030.399999999998</v>
      </c>
      <c r="R9" s="54"/>
      <c r="S9" s="58"/>
    </row>
    <row r="10" spans="1:19" x14ac:dyDescent="0.35">
      <c r="A10" s="14"/>
      <c r="B10" s="32" t="s">
        <v>44</v>
      </c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33">
        <f>C5*0.3</f>
        <v>8007.5999999999995</v>
      </c>
      <c r="N10" s="33">
        <f>C5*0.3</f>
        <v>8007.5999999999995</v>
      </c>
      <c r="O10" s="33">
        <f>C5*0.3</f>
        <v>8007.5999999999995</v>
      </c>
      <c r="P10" s="33">
        <f>C5*0.3</f>
        <v>8007.5999999999995</v>
      </c>
      <c r="Q10" s="34">
        <f t="shared" si="0"/>
        <v>32030.399999999998</v>
      </c>
      <c r="R10" s="54"/>
      <c r="S10" s="58"/>
    </row>
    <row r="11" spans="1:19" x14ac:dyDescent="0.35">
      <c r="A11" s="14"/>
      <c r="B11" s="32" t="s">
        <v>45</v>
      </c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33">
        <f>C5*0.3</f>
        <v>8007.5999999999995</v>
      </c>
      <c r="N11" s="33">
        <f>C5*0.3</f>
        <v>8007.5999999999995</v>
      </c>
      <c r="O11" s="33">
        <f>C5*0.3</f>
        <v>8007.5999999999995</v>
      </c>
      <c r="P11" s="33">
        <f>C5*0.3</f>
        <v>8007.5999999999995</v>
      </c>
      <c r="Q11" s="34">
        <f t="shared" si="0"/>
        <v>32030.399999999998</v>
      </c>
      <c r="R11" s="54"/>
      <c r="S11" s="58"/>
    </row>
    <row r="12" spans="1:19" x14ac:dyDescent="0.35">
      <c r="A12" s="14"/>
      <c r="B12" s="32" t="s">
        <v>46</v>
      </c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33">
        <f>C5*0.3</f>
        <v>8007.5999999999995</v>
      </c>
      <c r="N12" s="33">
        <f>C5*0.3</f>
        <v>8007.5999999999995</v>
      </c>
      <c r="O12" s="33">
        <f>C5*0.3</f>
        <v>8007.5999999999995</v>
      </c>
      <c r="P12" s="33">
        <f>C5*0.3</f>
        <v>8007.5999999999995</v>
      </c>
      <c r="Q12" s="34">
        <f t="shared" si="0"/>
        <v>32030.399999999998</v>
      </c>
      <c r="R12" s="42">
        <f>SUM(Q7:Q12)</f>
        <v>192182.39999999999</v>
      </c>
      <c r="S12" s="56">
        <v>220134</v>
      </c>
    </row>
    <row r="13" spans="1:19" x14ac:dyDescent="0.35">
      <c r="A13" s="14"/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9"/>
      <c r="S13" s="61"/>
    </row>
    <row r="14" spans="1:19" x14ac:dyDescent="0.35">
      <c r="A14" s="18">
        <v>2017</v>
      </c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2"/>
      <c r="S14" s="61"/>
    </row>
    <row r="15" spans="1:19" x14ac:dyDescent="0.35">
      <c r="A15" s="18"/>
      <c r="B15" s="32" t="s">
        <v>41</v>
      </c>
      <c r="C15" s="19"/>
      <c r="D15" s="19"/>
      <c r="E15" s="33">
        <f>C5*0.3</f>
        <v>8007.5999999999995</v>
      </c>
      <c r="F15" s="33">
        <f>C5*0.3</f>
        <v>8007.5999999999995</v>
      </c>
      <c r="G15" s="33">
        <f>C5*0.4</f>
        <v>10676.800000000001</v>
      </c>
      <c r="H15" s="33">
        <f>C5*0.4</f>
        <v>10676.800000000001</v>
      </c>
      <c r="I15" s="33">
        <f>C5*0.4</f>
        <v>10676.800000000001</v>
      </c>
      <c r="J15" s="33">
        <f>C5*0.4</f>
        <v>10676.800000000001</v>
      </c>
      <c r="K15" s="33">
        <f>C5*0.4</f>
        <v>10676.800000000001</v>
      </c>
      <c r="L15" s="33">
        <f>C5*0.4</f>
        <v>10676.800000000001</v>
      </c>
      <c r="M15" s="33">
        <f>C5*0.5</f>
        <v>13346</v>
      </c>
      <c r="N15" s="33">
        <f>C5*0.5</f>
        <v>13346</v>
      </c>
      <c r="O15" s="33">
        <f>C5*0.5</f>
        <v>13346</v>
      </c>
      <c r="P15" s="33">
        <f>C5*0.5</f>
        <v>13346</v>
      </c>
      <c r="Q15" s="34">
        <f t="shared" ref="Q15:Q20" si="1">SUM(E15:P15)</f>
        <v>133460</v>
      </c>
      <c r="R15" s="22"/>
      <c r="S15" s="61"/>
    </row>
    <row r="16" spans="1:19" x14ac:dyDescent="0.35">
      <c r="A16" s="19"/>
      <c r="B16" s="32" t="s">
        <v>42</v>
      </c>
      <c r="C16" s="19"/>
      <c r="D16" s="19"/>
      <c r="E16" s="33">
        <f>C5*0.3</f>
        <v>8007.5999999999995</v>
      </c>
      <c r="F16" s="33">
        <f>C5*0.3</f>
        <v>8007.5999999999995</v>
      </c>
      <c r="G16" s="33">
        <f>C5*0.4</f>
        <v>10676.800000000001</v>
      </c>
      <c r="H16" s="33">
        <f>C5*0.4</f>
        <v>10676.800000000001</v>
      </c>
      <c r="I16" s="33">
        <f>C5*0.4</f>
        <v>10676.800000000001</v>
      </c>
      <c r="J16" s="33">
        <f>C5*0.4</f>
        <v>10676.800000000001</v>
      </c>
      <c r="K16" s="33">
        <f>C5*0.4</f>
        <v>10676.800000000001</v>
      </c>
      <c r="L16" s="33">
        <f>C5*0.4</f>
        <v>10676.800000000001</v>
      </c>
      <c r="M16" s="33">
        <f>C5*0.5</f>
        <v>13346</v>
      </c>
      <c r="N16" s="33">
        <f>C5*0.5</f>
        <v>13346</v>
      </c>
      <c r="O16" s="33">
        <f>C5*0.5</f>
        <v>13346</v>
      </c>
      <c r="P16" s="33">
        <f>C5*0.5</f>
        <v>13346</v>
      </c>
      <c r="Q16" s="34">
        <f t="shared" si="1"/>
        <v>133460</v>
      </c>
      <c r="R16" s="22"/>
      <c r="S16" s="61"/>
    </row>
    <row r="17" spans="1:19" x14ac:dyDescent="0.35">
      <c r="A17" s="19"/>
      <c r="B17" s="32" t="s">
        <v>43</v>
      </c>
      <c r="C17" s="19"/>
      <c r="D17" s="19"/>
      <c r="E17" s="33">
        <f>C5*0.3</f>
        <v>8007.5999999999995</v>
      </c>
      <c r="F17" s="33">
        <f>C5*0.3</f>
        <v>8007.5999999999995</v>
      </c>
      <c r="G17" s="33">
        <f>C5*0.4</f>
        <v>10676.800000000001</v>
      </c>
      <c r="H17" s="33">
        <f>C5*0.4</f>
        <v>10676.800000000001</v>
      </c>
      <c r="I17" s="33">
        <f>C5*0.4</f>
        <v>10676.800000000001</v>
      </c>
      <c r="J17" s="33">
        <f>C5*0.4</f>
        <v>10676.800000000001</v>
      </c>
      <c r="K17" s="33">
        <f>C5*0.4</f>
        <v>10676.800000000001</v>
      </c>
      <c r="L17" s="33">
        <f>C5*0.4</f>
        <v>10676.800000000001</v>
      </c>
      <c r="M17" s="33">
        <f>C5*0.5</f>
        <v>13346</v>
      </c>
      <c r="N17" s="33">
        <f>C5*0.5</f>
        <v>13346</v>
      </c>
      <c r="O17" s="33">
        <f>C5*0.5</f>
        <v>13346</v>
      </c>
      <c r="P17" s="33">
        <f>C5*0.5</f>
        <v>13346</v>
      </c>
      <c r="Q17" s="34">
        <f t="shared" si="1"/>
        <v>133460</v>
      </c>
      <c r="R17" s="40"/>
      <c r="S17" s="61"/>
    </row>
    <row r="18" spans="1:19" x14ac:dyDescent="0.35">
      <c r="A18" s="19"/>
      <c r="B18" s="32" t="s">
        <v>44</v>
      </c>
      <c r="C18" s="19"/>
      <c r="D18" s="19"/>
      <c r="E18" s="33">
        <f>C5*0.3</f>
        <v>8007.5999999999995</v>
      </c>
      <c r="F18" s="33">
        <f>C5*0.3</f>
        <v>8007.5999999999995</v>
      </c>
      <c r="G18" s="33">
        <f>C5*0.4</f>
        <v>10676.800000000001</v>
      </c>
      <c r="H18" s="33">
        <f>C5*0.4</f>
        <v>10676.800000000001</v>
      </c>
      <c r="I18" s="33">
        <f>C5*0.4</f>
        <v>10676.800000000001</v>
      </c>
      <c r="J18" s="33">
        <f>C5*0.4</f>
        <v>10676.800000000001</v>
      </c>
      <c r="K18" s="33">
        <f>C5*0.4</f>
        <v>10676.800000000001</v>
      </c>
      <c r="L18" s="33">
        <f>C5*0.4</f>
        <v>10676.800000000001</v>
      </c>
      <c r="M18" s="33">
        <f>C5*0.5</f>
        <v>13346</v>
      </c>
      <c r="N18" s="33">
        <f>C5*0.5</f>
        <v>13346</v>
      </c>
      <c r="O18" s="33">
        <f>C5*0.5</f>
        <v>13346</v>
      </c>
      <c r="P18" s="33">
        <f>C5*0.5</f>
        <v>13346</v>
      </c>
      <c r="Q18" s="34">
        <f t="shared" si="1"/>
        <v>133460</v>
      </c>
      <c r="R18" s="40"/>
      <c r="S18" s="61"/>
    </row>
    <row r="19" spans="1:19" x14ac:dyDescent="0.35">
      <c r="A19" s="19"/>
      <c r="B19" s="32" t="s">
        <v>45</v>
      </c>
      <c r="C19" s="19"/>
      <c r="D19" s="19"/>
      <c r="E19" s="33">
        <f>C5*0.3</f>
        <v>8007.5999999999995</v>
      </c>
      <c r="F19" s="33">
        <f>C5*0.3</f>
        <v>8007.5999999999995</v>
      </c>
      <c r="G19" s="33">
        <f>C5*0.4</f>
        <v>10676.800000000001</v>
      </c>
      <c r="H19" s="33">
        <f>C5*0.4</f>
        <v>10676.800000000001</v>
      </c>
      <c r="I19" s="33">
        <f>C5*0.4</f>
        <v>10676.800000000001</v>
      </c>
      <c r="J19" s="33">
        <f>C5*0.4</f>
        <v>10676.800000000001</v>
      </c>
      <c r="K19" s="33">
        <f>C5*0.4</f>
        <v>10676.800000000001</v>
      </c>
      <c r="L19" s="33">
        <f>C5*0.4</f>
        <v>10676.800000000001</v>
      </c>
      <c r="M19" s="33">
        <f>C5*0.5</f>
        <v>13346</v>
      </c>
      <c r="N19" s="33">
        <f>C5*0.5</f>
        <v>13346</v>
      </c>
      <c r="O19" s="33">
        <f>C5*0.5</f>
        <v>13346</v>
      </c>
      <c r="P19" s="33">
        <f>C5*0.5</f>
        <v>13346</v>
      </c>
      <c r="Q19" s="34">
        <f t="shared" si="1"/>
        <v>133460</v>
      </c>
      <c r="R19" s="40"/>
      <c r="S19" s="61"/>
    </row>
    <row r="20" spans="1:19" x14ac:dyDescent="0.35">
      <c r="A20" s="19"/>
      <c r="B20" s="32" t="s">
        <v>46</v>
      </c>
      <c r="C20" s="19"/>
      <c r="D20" s="19"/>
      <c r="E20" s="33">
        <f>C5*0.3</f>
        <v>8007.5999999999995</v>
      </c>
      <c r="F20" s="33">
        <f>C5*0.3</f>
        <v>8007.5999999999995</v>
      </c>
      <c r="G20" s="33">
        <f>C5*0.4</f>
        <v>10676.800000000001</v>
      </c>
      <c r="H20" s="33">
        <f>C5*0.4</f>
        <v>10676.800000000001</v>
      </c>
      <c r="I20" s="33">
        <f>C5*0.4</f>
        <v>10676.800000000001</v>
      </c>
      <c r="J20" s="33">
        <f>C5*0.4</f>
        <v>10676.800000000001</v>
      </c>
      <c r="K20" s="33">
        <f>C5*0.4</f>
        <v>10676.800000000001</v>
      </c>
      <c r="L20" s="33">
        <f>C5*0.4</f>
        <v>10676.800000000001</v>
      </c>
      <c r="M20" s="33">
        <f>C5*0.5</f>
        <v>13346</v>
      </c>
      <c r="N20" s="33">
        <f>C5*0.5</f>
        <v>13346</v>
      </c>
      <c r="O20" s="33">
        <f>C5*0.5</f>
        <v>13346</v>
      </c>
      <c r="P20" s="33">
        <f>C5*0.5</f>
        <v>13346</v>
      </c>
      <c r="Q20" s="34">
        <f t="shared" si="1"/>
        <v>133460</v>
      </c>
      <c r="R20" s="42">
        <f>SUM(Q15:Q20)</f>
        <v>800760</v>
      </c>
      <c r="S20" s="61"/>
    </row>
    <row r="21" spans="1:19" x14ac:dyDescent="0.35">
      <c r="A21" s="19"/>
      <c r="B21" s="50" t="s">
        <v>56</v>
      </c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36">
        <f>C5*0.3</f>
        <v>8007.5999999999995</v>
      </c>
      <c r="N21" s="36">
        <f>C5*0.3</f>
        <v>8007.5999999999995</v>
      </c>
      <c r="O21" s="36">
        <f>C5*0.3</f>
        <v>8007.5999999999995</v>
      </c>
      <c r="P21" s="36">
        <f>C5*0.3</f>
        <v>8007.5999999999995</v>
      </c>
      <c r="Q21" s="38">
        <f t="shared" ref="Q21:Q26" si="2">SUM(M21:P21)</f>
        <v>32030.399999999998</v>
      </c>
      <c r="R21" s="22"/>
      <c r="S21" s="61"/>
    </row>
    <row r="22" spans="1:19" x14ac:dyDescent="0.35">
      <c r="A22" s="19"/>
      <c r="B22" s="50" t="s">
        <v>57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36">
        <f>C5*0.3</f>
        <v>8007.5999999999995</v>
      </c>
      <c r="N22" s="36">
        <f>C5*0.3</f>
        <v>8007.5999999999995</v>
      </c>
      <c r="O22" s="36">
        <f>C5*0.3</f>
        <v>8007.5999999999995</v>
      </c>
      <c r="P22" s="36">
        <f>C5*0.3</f>
        <v>8007.5999999999995</v>
      </c>
      <c r="Q22" s="38">
        <f t="shared" si="2"/>
        <v>32030.399999999998</v>
      </c>
      <c r="R22" s="19"/>
      <c r="S22" s="61"/>
    </row>
    <row r="23" spans="1:19" x14ac:dyDescent="0.35">
      <c r="A23" s="19"/>
      <c r="B23" s="50" t="s">
        <v>58</v>
      </c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36">
        <f>C5*0.3</f>
        <v>8007.5999999999995</v>
      </c>
      <c r="N23" s="36">
        <f>C5*0.3</f>
        <v>8007.5999999999995</v>
      </c>
      <c r="O23" s="36">
        <f>C5*0.3</f>
        <v>8007.5999999999995</v>
      </c>
      <c r="P23" s="36">
        <f>C5*0.3</f>
        <v>8007.5999999999995</v>
      </c>
      <c r="Q23" s="38">
        <f t="shared" si="2"/>
        <v>32030.399999999998</v>
      </c>
      <c r="R23" s="19"/>
      <c r="S23" s="61"/>
    </row>
    <row r="24" spans="1:19" x14ac:dyDescent="0.35">
      <c r="A24" s="19"/>
      <c r="B24" s="50" t="s">
        <v>62</v>
      </c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36">
        <f>C5*0.3</f>
        <v>8007.5999999999995</v>
      </c>
      <c r="N24" s="36">
        <f>C5*0.3</f>
        <v>8007.5999999999995</v>
      </c>
      <c r="O24" s="36">
        <f>C5*0.3</f>
        <v>8007.5999999999995</v>
      </c>
      <c r="P24" s="36">
        <f>C5*0.3</f>
        <v>8007.5999999999995</v>
      </c>
      <c r="Q24" s="38">
        <f t="shared" si="2"/>
        <v>32030.399999999998</v>
      </c>
      <c r="R24" s="19"/>
      <c r="S24" s="61"/>
    </row>
    <row r="25" spans="1:19" x14ac:dyDescent="0.35">
      <c r="A25" s="19"/>
      <c r="B25" s="50" t="s">
        <v>63</v>
      </c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36">
        <f>C5*0.3</f>
        <v>8007.5999999999995</v>
      </c>
      <c r="N25" s="36">
        <f>C5*0.3</f>
        <v>8007.5999999999995</v>
      </c>
      <c r="O25" s="36">
        <f>C5*0.3</f>
        <v>8007.5999999999995</v>
      </c>
      <c r="P25" s="36">
        <f>C5*0.3</f>
        <v>8007.5999999999995</v>
      </c>
      <c r="Q25" s="38">
        <f t="shared" si="2"/>
        <v>32030.399999999998</v>
      </c>
      <c r="R25" s="19"/>
      <c r="S25" s="61"/>
    </row>
    <row r="26" spans="1:19" x14ac:dyDescent="0.35">
      <c r="A26" s="19"/>
      <c r="B26" s="50" t="s">
        <v>64</v>
      </c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36">
        <f>C5*0.3</f>
        <v>8007.5999999999995</v>
      </c>
      <c r="N26" s="36">
        <f>C5*0.3</f>
        <v>8007.5999999999995</v>
      </c>
      <c r="O26" s="36">
        <f>C5*0.3</f>
        <v>8007.5999999999995</v>
      </c>
      <c r="P26" s="36">
        <f>C5*0.3</f>
        <v>8007.5999999999995</v>
      </c>
      <c r="Q26" s="38">
        <f t="shared" si="2"/>
        <v>32030.399999999998</v>
      </c>
      <c r="R26" s="43">
        <f>SUM(Q21:Q26)</f>
        <v>192182.39999999999</v>
      </c>
      <c r="S26" s="61"/>
    </row>
    <row r="27" spans="1:19" x14ac:dyDescent="0.35">
      <c r="A27" s="19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40">
        <f>SUM(R26,R20)</f>
        <v>992942.4</v>
      </c>
      <c r="S27" s="65">
        <v>1137361</v>
      </c>
    </row>
    <row r="28" spans="1:19" x14ac:dyDescent="0.35">
      <c r="A28" s="9">
        <v>2018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2"/>
      <c r="S28" s="61"/>
    </row>
    <row r="29" spans="1:19" x14ac:dyDescent="0.35">
      <c r="A29" s="9"/>
      <c r="B29" s="32" t="s">
        <v>41</v>
      </c>
      <c r="C29" s="9"/>
      <c r="D29" s="9"/>
      <c r="E29" s="33">
        <f>C5*0.5</f>
        <v>13346</v>
      </c>
      <c r="F29" s="33">
        <f>C5*0.5</f>
        <v>13346</v>
      </c>
      <c r="G29" s="33">
        <f>C5*0.8</f>
        <v>21353.600000000002</v>
      </c>
      <c r="H29" s="33">
        <f>C5*0.8</f>
        <v>21353.600000000002</v>
      </c>
      <c r="I29" s="33">
        <f>C5*0.8</f>
        <v>21353.600000000002</v>
      </c>
      <c r="J29" s="33">
        <f>C5*0.8</f>
        <v>21353.600000000002</v>
      </c>
      <c r="K29" s="33">
        <f>C5*0.8</f>
        <v>21353.600000000002</v>
      </c>
      <c r="L29" s="33">
        <f>C5*0.8</f>
        <v>21353.600000000002</v>
      </c>
      <c r="M29" s="10"/>
      <c r="N29" s="10"/>
      <c r="O29" s="10"/>
      <c r="P29" s="10"/>
      <c r="Q29" s="34">
        <f t="shared" ref="Q29:Q34" si="3">SUM(E29:L29)</f>
        <v>154813.60000000003</v>
      </c>
      <c r="R29" s="12"/>
      <c r="S29" s="61"/>
    </row>
    <row r="30" spans="1:19" x14ac:dyDescent="0.35">
      <c r="A30" s="9"/>
      <c r="B30" s="32" t="s">
        <v>42</v>
      </c>
      <c r="C30" s="9"/>
      <c r="D30" s="9"/>
      <c r="E30" s="33">
        <f>C5*0.5</f>
        <v>13346</v>
      </c>
      <c r="F30" s="33">
        <f>C5*0.5</f>
        <v>13346</v>
      </c>
      <c r="G30" s="33">
        <f>C5*0.8</f>
        <v>21353.600000000002</v>
      </c>
      <c r="H30" s="33">
        <f>C5*0.8</f>
        <v>21353.600000000002</v>
      </c>
      <c r="I30" s="33">
        <f>C5*0.8</f>
        <v>21353.600000000002</v>
      </c>
      <c r="J30" s="33">
        <f>C5*0.8</f>
        <v>21353.600000000002</v>
      </c>
      <c r="K30" s="33">
        <f>C5*0.8</f>
        <v>21353.600000000002</v>
      </c>
      <c r="L30" s="33">
        <f>C5*0.8</f>
        <v>21353.600000000002</v>
      </c>
      <c r="M30" s="10"/>
      <c r="N30" s="10"/>
      <c r="O30" s="10"/>
      <c r="P30" s="10"/>
      <c r="Q30" s="34">
        <f t="shared" si="3"/>
        <v>154813.60000000003</v>
      </c>
      <c r="R30" s="12"/>
      <c r="S30" s="61"/>
    </row>
    <row r="31" spans="1:19" x14ac:dyDescent="0.35">
      <c r="A31" s="9"/>
      <c r="B31" s="32" t="s">
        <v>43</v>
      </c>
      <c r="C31" s="9"/>
      <c r="D31" s="9"/>
      <c r="E31" s="33">
        <f>C5*0.5</f>
        <v>13346</v>
      </c>
      <c r="F31" s="33">
        <f>C5*0.5</f>
        <v>13346</v>
      </c>
      <c r="G31" s="33">
        <f>C5*0.8</f>
        <v>21353.600000000002</v>
      </c>
      <c r="H31" s="33">
        <f>C5*0.8</f>
        <v>21353.600000000002</v>
      </c>
      <c r="I31" s="33">
        <f>C5*0.8</f>
        <v>21353.600000000002</v>
      </c>
      <c r="J31" s="33">
        <f>C5*0.8</f>
        <v>21353.600000000002</v>
      </c>
      <c r="K31" s="33">
        <f>C5*0.8</f>
        <v>21353.600000000002</v>
      </c>
      <c r="L31" s="33">
        <f>C5*0.8</f>
        <v>21353.600000000002</v>
      </c>
      <c r="M31" s="10"/>
      <c r="N31" s="10"/>
      <c r="O31" s="10"/>
      <c r="P31" s="10"/>
      <c r="Q31" s="34">
        <f t="shared" si="3"/>
        <v>154813.60000000003</v>
      </c>
      <c r="R31" s="41"/>
      <c r="S31" s="61"/>
    </row>
    <row r="32" spans="1:19" x14ac:dyDescent="0.35">
      <c r="A32" s="9"/>
      <c r="B32" s="32" t="s">
        <v>44</v>
      </c>
      <c r="C32" s="9"/>
      <c r="D32" s="9"/>
      <c r="E32" s="33">
        <f>C5*0.5</f>
        <v>13346</v>
      </c>
      <c r="F32" s="33">
        <f>C5*0.5</f>
        <v>13346</v>
      </c>
      <c r="G32" s="33">
        <f>C5*0.8</f>
        <v>21353.600000000002</v>
      </c>
      <c r="H32" s="33">
        <f>C5*0.8</f>
        <v>21353.600000000002</v>
      </c>
      <c r="I32" s="33">
        <f>C5*0.8</f>
        <v>21353.600000000002</v>
      </c>
      <c r="J32" s="33">
        <f>C5*0.8</f>
        <v>21353.600000000002</v>
      </c>
      <c r="K32" s="33">
        <f>C5*0.8</f>
        <v>21353.600000000002</v>
      </c>
      <c r="L32" s="33">
        <f>C5*0.8</f>
        <v>21353.600000000002</v>
      </c>
      <c r="M32" s="10"/>
      <c r="N32" s="10"/>
      <c r="O32" s="10"/>
      <c r="P32" s="10"/>
      <c r="Q32" s="34">
        <f t="shared" si="3"/>
        <v>154813.60000000003</v>
      </c>
      <c r="R32" s="41"/>
      <c r="S32" s="61"/>
    </row>
    <row r="33" spans="1:19" x14ac:dyDescent="0.35">
      <c r="A33" s="9"/>
      <c r="B33" s="32" t="s">
        <v>45</v>
      </c>
      <c r="C33" s="9"/>
      <c r="D33" s="9"/>
      <c r="E33" s="33">
        <f>C5*0.5</f>
        <v>13346</v>
      </c>
      <c r="F33" s="33">
        <f>C5*0.5</f>
        <v>13346</v>
      </c>
      <c r="G33" s="33">
        <f>C5*0.8</f>
        <v>21353.600000000002</v>
      </c>
      <c r="H33" s="33">
        <f>C5*0.8</f>
        <v>21353.600000000002</v>
      </c>
      <c r="I33" s="33">
        <f>C5*0.8</f>
        <v>21353.600000000002</v>
      </c>
      <c r="J33" s="33">
        <f>C5*0.8</f>
        <v>21353.600000000002</v>
      </c>
      <c r="K33" s="33">
        <f>C5*0.8</f>
        <v>21353.600000000002</v>
      </c>
      <c r="L33" s="33">
        <f>C5*0.8</f>
        <v>21353.600000000002</v>
      </c>
      <c r="M33" s="10"/>
      <c r="N33" s="10"/>
      <c r="O33" s="10"/>
      <c r="P33" s="10"/>
      <c r="Q33" s="34">
        <f t="shared" si="3"/>
        <v>154813.60000000003</v>
      </c>
      <c r="R33" s="41"/>
      <c r="S33" s="61"/>
    </row>
    <row r="34" spans="1:19" x14ac:dyDescent="0.35">
      <c r="A34" s="9"/>
      <c r="B34" s="32" t="s">
        <v>46</v>
      </c>
      <c r="C34" s="9"/>
      <c r="D34" s="9"/>
      <c r="E34" s="33">
        <f>C5*0.5</f>
        <v>13346</v>
      </c>
      <c r="F34" s="33">
        <f>C5*0.5</f>
        <v>13346</v>
      </c>
      <c r="G34" s="33">
        <f>C5*0.8</f>
        <v>21353.600000000002</v>
      </c>
      <c r="H34" s="33">
        <f>C5*0.8</f>
        <v>21353.600000000002</v>
      </c>
      <c r="I34" s="33">
        <f>C5*0.8</f>
        <v>21353.600000000002</v>
      </c>
      <c r="J34" s="33">
        <f>C5*0.8</f>
        <v>21353.600000000002</v>
      </c>
      <c r="K34" s="33">
        <f>C5*0.8</f>
        <v>21353.600000000002</v>
      </c>
      <c r="L34" s="33">
        <f>C5*0.8</f>
        <v>21353.600000000002</v>
      </c>
      <c r="M34" s="10"/>
      <c r="N34" s="10"/>
      <c r="O34" s="10"/>
      <c r="P34" s="10"/>
      <c r="Q34" s="34">
        <f t="shared" si="3"/>
        <v>154813.60000000003</v>
      </c>
      <c r="R34" s="42">
        <f>SUM(Q29:Q34)</f>
        <v>928881.60000000033</v>
      </c>
      <c r="S34" s="61"/>
    </row>
    <row r="35" spans="1:19" x14ac:dyDescent="0.35">
      <c r="A35" s="9"/>
      <c r="B35" s="50" t="s">
        <v>56</v>
      </c>
      <c r="C35" s="9"/>
      <c r="D35" s="9"/>
      <c r="E35" s="36">
        <f>C5*0.3</f>
        <v>8007.5999999999995</v>
      </c>
      <c r="F35" s="36">
        <f>C5*0.3</f>
        <v>8007.5999999999995</v>
      </c>
      <c r="G35" s="36">
        <f>C5*0.4</f>
        <v>10676.800000000001</v>
      </c>
      <c r="H35" s="36">
        <f>C5*0.4</f>
        <v>10676.800000000001</v>
      </c>
      <c r="I35" s="36">
        <f>C5*0.4</f>
        <v>10676.800000000001</v>
      </c>
      <c r="J35" s="36">
        <f>C5*0.4</f>
        <v>10676.800000000001</v>
      </c>
      <c r="K35" s="36">
        <f>C5*0.4</f>
        <v>10676.800000000001</v>
      </c>
      <c r="L35" s="36">
        <f>C5*0.4</f>
        <v>10676.800000000001</v>
      </c>
      <c r="M35" s="36">
        <f>C5*0.5</f>
        <v>13346</v>
      </c>
      <c r="N35" s="36">
        <f>C5*0.5</f>
        <v>13346</v>
      </c>
      <c r="O35" s="36">
        <f>C5*0.5</f>
        <v>13346</v>
      </c>
      <c r="P35" s="36">
        <f>C5*0.5</f>
        <v>13346</v>
      </c>
      <c r="Q35" s="38">
        <f t="shared" ref="Q35:Q40" si="4">SUM(E35:P35)</f>
        <v>133460</v>
      </c>
      <c r="R35" s="12"/>
      <c r="S35" s="61"/>
    </row>
    <row r="36" spans="1:19" x14ac:dyDescent="0.35">
      <c r="A36" s="9"/>
      <c r="B36" s="50" t="s">
        <v>57</v>
      </c>
      <c r="C36" s="9"/>
      <c r="D36" s="9"/>
      <c r="E36" s="36">
        <f>C5*0.3</f>
        <v>8007.5999999999995</v>
      </c>
      <c r="F36" s="36">
        <f>C5*0.3</f>
        <v>8007.5999999999995</v>
      </c>
      <c r="G36" s="36">
        <f>C5*0.4</f>
        <v>10676.800000000001</v>
      </c>
      <c r="H36" s="36">
        <f>C5*0.4</f>
        <v>10676.800000000001</v>
      </c>
      <c r="I36" s="36">
        <f>C5*0.4</f>
        <v>10676.800000000001</v>
      </c>
      <c r="J36" s="36">
        <f>C5*0.4</f>
        <v>10676.800000000001</v>
      </c>
      <c r="K36" s="36">
        <f>C5*0.4</f>
        <v>10676.800000000001</v>
      </c>
      <c r="L36" s="36">
        <f>C5*0.4</f>
        <v>10676.800000000001</v>
      </c>
      <c r="M36" s="36">
        <f>C5*0.5</f>
        <v>13346</v>
      </c>
      <c r="N36" s="36">
        <f>C5*0.5</f>
        <v>13346</v>
      </c>
      <c r="O36" s="36">
        <f>C5*0.5</f>
        <v>13346</v>
      </c>
      <c r="P36" s="36">
        <f>C5*0.5</f>
        <v>13346</v>
      </c>
      <c r="Q36" s="38">
        <f t="shared" si="4"/>
        <v>133460</v>
      </c>
      <c r="R36" s="12"/>
      <c r="S36" s="61"/>
    </row>
    <row r="37" spans="1:19" x14ac:dyDescent="0.35">
      <c r="A37" s="9"/>
      <c r="B37" s="50" t="s">
        <v>58</v>
      </c>
      <c r="C37" s="9"/>
      <c r="D37" s="9"/>
      <c r="E37" s="36">
        <f>C5*0.3</f>
        <v>8007.5999999999995</v>
      </c>
      <c r="F37" s="36">
        <f>C5*0.3</f>
        <v>8007.5999999999995</v>
      </c>
      <c r="G37" s="36">
        <f>C5*0.4</f>
        <v>10676.800000000001</v>
      </c>
      <c r="H37" s="36">
        <f>C5*0.4</f>
        <v>10676.800000000001</v>
      </c>
      <c r="I37" s="36">
        <f>C5*0.4</f>
        <v>10676.800000000001</v>
      </c>
      <c r="J37" s="36">
        <f>C5*0.4</f>
        <v>10676.800000000001</v>
      </c>
      <c r="K37" s="36">
        <f>C5*0.4</f>
        <v>10676.800000000001</v>
      </c>
      <c r="L37" s="36">
        <f>C5*0.4</f>
        <v>10676.800000000001</v>
      </c>
      <c r="M37" s="36">
        <f>C5*0.5</f>
        <v>13346</v>
      </c>
      <c r="N37" s="36">
        <f>C5*0.5</f>
        <v>13346</v>
      </c>
      <c r="O37" s="36">
        <f>C5*0.5</f>
        <v>13346</v>
      </c>
      <c r="P37" s="36">
        <f>C5*0.5</f>
        <v>13346</v>
      </c>
      <c r="Q37" s="38">
        <f t="shared" si="4"/>
        <v>133460</v>
      </c>
      <c r="R37" s="12"/>
      <c r="S37" s="61"/>
    </row>
    <row r="38" spans="1:19" x14ac:dyDescent="0.35">
      <c r="A38" s="9"/>
      <c r="B38" s="50" t="s">
        <v>62</v>
      </c>
      <c r="C38" s="9"/>
      <c r="D38" s="9"/>
      <c r="E38" s="36">
        <f>C5*0.3</f>
        <v>8007.5999999999995</v>
      </c>
      <c r="F38" s="36">
        <f>C5*0.3</f>
        <v>8007.5999999999995</v>
      </c>
      <c r="G38" s="36">
        <f>C5*0.4</f>
        <v>10676.800000000001</v>
      </c>
      <c r="H38" s="36">
        <f>C5*0.4</f>
        <v>10676.800000000001</v>
      </c>
      <c r="I38" s="36">
        <f>C5*0.4</f>
        <v>10676.800000000001</v>
      </c>
      <c r="J38" s="36">
        <f>C5*0.4</f>
        <v>10676.800000000001</v>
      </c>
      <c r="K38" s="36">
        <f>C5*0.4</f>
        <v>10676.800000000001</v>
      </c>
      <c r="L38" s="36">
        <f>C5*0.4</f>
        <v>10676.800000000001</v>
      </c>
      <c r="M38" s="36">
        <f>C5*0.5</f>
        <v>13346</v>
      </c>
      <c r="N38" s="36">
        <f>C5*0.5</f>
        <v>13346</v>
      </c>
      <c r="O38" s="36">
        <f>C5*0.5</f>
        <v>13346</v>
      </c>
      <c r="P38" s="36">
        <f>C5*0.5</f>
        <v>13346</v>
      </c>
      <c r="Q38" s="38">
        <f t="shared" si="4"/>
        <v>133460</v>
      </c>
      <c r="R38" s="12"/>
      <c r="S38" s="61"/>
    </row>
    <row r="39" spans="1:19" x14ac:dyDescent="0.35">
      <c r="A39" s="9"/>
      <c r="B39" s="50" t="s">
        <v>63</v>
      </c>
      <c r="C39" s="9"/>
      <c r="D39" s="9"/>
      <c r="E39" s="36">
        <f>C5*0.3</f>
        <v>8007.5999999999995</v>
      </c>
      <c r="F39" s="36">
        <f>C5*0.3</f>
        <v>8007.5999999999995</v>
      </c>
      <c r="G39" s="36">
        <f>C5*0.4</f>
        <v>10676.800000000001</v>
      </c>
      <c r="H39" s="36">
        <f>C5*0.4</f>
        <v>10676.800000000001</v>
      </c>
      <c r="I39" s="36">
        <f>C5*0.4</f>
        <v>10676.800000000001</v>
      </c>
      <c r="J39" s="36">
        <f>C5*0.4</f>
        <v>10676.800000000001</v>
      </c>
      <c r="K39" s="36">
        <f>C5*0.4</f>
        <v>10676.800000000001</v>
      </c>
      <c r="L39" s="36">
        <f>C5*0.4</f>
        <v>10676.800000000001</v>
      </c>
      <c r="M39" s="36">
        <f>C5*0.5</f>
        <v>13346</v>
      </c>
      <c r="N39" s="36">
        <f>C5*0.5</f>
        <v>13346</v>
      </c>
      <c r="O39" s="36">
        <f>C5*0.5</f>
        <v>13346</v>
      </c>
      <c r="P39" s="36">
        <f>C5*0.5</f>
        <v>13346</v>
      </c>
      <c r="Q39" s="38">
        <f t="shared" si="4"/>
        <v>133460</v>
      </c>
      <c r="R39" s="12"/>
      <c r="S39" s="61"/>
    </row>
    <row r="40" spans="1:19" x14ac:dyDescent="0.35">
      <c r="A40" s="9"/>
      <c r="B40" s="50" t="s">
        <v>64</v>
      </c>
      <c r="C40" s="9"/>
      <c r="D40" s="9"/>
      <c r="E40" s="36">
        <f>C5*0.3</f>
        <v>8007.5999999999995</v>
      </c>
      <c r="F40" s="36">
        <f>C5*0.3</f>
        <v>8007.5999999999995</v>
      </c>
      <c r="G40" s="36">
        <f>C5*0.4</f>
        <v>10676.800000000001</v>
      </c>
      <c r="H40" s="36">
        <f>C5*0.4</f>
        <v>10676.800000000001</v>
      </c>
      <c r="I40" s="36">
        <f>C5*0.4</f>
        <v>10676.800000000001</v>
      </c>
      <c r="J40" s="36">
        <f>C5*0.4</f>
        <v>10676.800000000001</v>
      </c>
      <c r="K40" s="36">
        <f>C5*0.4</f>
        <v>10676.800000000001</v>
      </c>
      <c r="L40" s="36">
        <f>C5*0.4</f>
        <v>10676.800000000001</v>
      </c>
      <c r="M40" s="36">
        <f>C5*0.5</f>
        <v>13346</v>
      </c>
      <c r="N40" s="36">
        <f>C5*0.5</f>
        <v>13346</v>
      </c>
      <c r="O40" s="36">
        <f>C5*0.5</f>
        <v>13346</v>
      </c>
      <c r="P40" s="36">
        <f>C5*0.5</f>
        <v>13346</v>
      </c>
      <c r="Q40" s="38">
        <f t="shared" si="4"/>
        <v>133460</v>
      </c>
      <c r="R40" s="43">
        <f>SUM(Q35:Q40)</f>
        <v>800760</v>
      </c>
      <c r="S40" s="61"/>
    </row>
    <row r="41" spans="1:19" x14ac:dyDescent="0.35">
      <c r="A41" s="9"/>
      <c r="B41" s="51" t="s">
        <v>65</v>
      </c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39">
        <f>C5*0.3</f>
        <v>8007.5999999999995</v>
      </c>
      <c r="N41" s="39">
        <f>C5*0.3</f>
        <v>8007.5999999999995</v>
      </c>
      <c r="O41" s="39">
        <f>C5*0.3</f>
        <v>8007.5999999999995</v>
      </c>
      <c r="P41" s="39">
        <f>C5*0.3</f>
        <v>8007.5999999999995</v>
      </c>
      <c r="Q41" s="37">
        <f t="shared" ref="Q41:Q46" si="5">SUM(M41:P41)</f>
        <v>32030.399999999998</v>
      </c>
      <c r="R41" s="12"/>
      <c r="S41" s="61"/>
    </row>
    <row r="42" spans="1:19" x14ac:dyDescent="0.35">
      <c r="A42" s="9"/>
      <c r="B42" s="51" t="s">
        <v>66</v>
      </c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39">
        <f>C5*0.3</f>
        <v>8007.5999999999995</v>
      </c>
      <c r="N42" s="39">
        <f>C5*0.3</f>
        <v>8007.5999999999995</v>
      </c>
      <c r="O42" s="39">
        <f>C5*0.3</f>
        <v>8007.5999999999995</v>
      </c>
      <c r="P42" s="39">
        <f>C5*0.3</f>
        <v>8007.5999999999995</v>
      </c>
      <c r="Q42" s="37">
        <f t="shared" si="5"/>
        <v>32030.399999999998</v>
      </c>
      <c r="R42" s="12"/>
      <c r="S42" s="61"/>
    </row>
    <row r="43" spans="1:19" x14ac:dyDescent="0.35">
      <c r="A43" s="9"/>
      <c r="B43" s="51" t="s">
        <v>67</v>
      </c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39">
        <f>C5*0.3</f>
        <v>8007.5999999999995</v>
      </c>
      <c r="N43" s="39">
        <f>C5*0.3</f>
        <v>8007.5999999999995</v>
      </c>
      <c r="O43" s="39">
        <f>C5*0.3</f>
        <v>8007.5999999999995</v>
      </c>
      <c r="P43" s="39">
        <f>C5*0.3</f>
        <v>8007.5999999999995</v>
      </c>
      <c r="Q43" s="37">
        <f t="shared" si="5"/>
        <v>32030.399999999998</v>
      </c>
      <c r="R43" s="12"/>
      <c r="S43" s="61"/>
    </row>
    <row r="44" spans="1:19" x14ac:dyDescent="0.35">
      <c r="A44" s="9"/>
      <c r="B44" s="51" t="s">
        <v>68</v>
      </c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39">
        <f>C5*0.3</f>
        <v>8007.5999999999995</v>
      </c>
      <c r="N44" s="39">
        <f>C5*0.3</f>
        <v>8007.5999999999995</v>
      </c>
      <c r="O44" s="39">
        <f>C5*0.3</f>
        <v>8007.5999999999995</v>
      </c>
      <c r="P44" s="39">
        <f>C5*0.3</f>
        <v>8007.5999999999995</v>
      </c>
      <c r="Q44" s="37">
        <f t="shared" si="5"/>
        <v>32030.399999999998</v>
      </c>
      <c r="R44" s="12"/>
      <c r="S44" s="61"/>
    </row>
    <row r="45" spans="1:19" x14ac:dyDescent="0.35">
      <c r="A45" s="9"/>
      <c r="B45" s="51" t="s">
        <v>69</v>
      </c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39">
        <f>C5*0.3</f>
        <v>8007.5999999999995</v>
      </c>
      <c r="N45" s="39">
        <f>C5*0.3</f>
        <v>8007.5999999999995</v>
      </c>
      <c r="O45" s="39">
        <f>C5*0.3</f>
        <v>8007.5999999999995</v>
      </c>
      <c r="P45" s="39">
        <f>C5*0.3</f>
        <v>8007.5999999999995</v>
      </c>
      <c r="Q45" s="37">
        <f t="shared" si="5"/>
        <v>32030.399999999998</v>
      </c>
      <c r="R45" s="12"/>
      <c r="S45" s="61"/>
    </row>
    <row r="46" spans="1:19" x14ac:dyDescent="0.35">
      <c r="A46" s="9"/>
      <c r="B46" s="51" t="s">
        <v>70</v>
      </c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39">
        <f>C5*0.3</f>
        <v>8007.5999999999995</v>
      </c>
      <c r="N46" s="39">
        <f>C5*0.3</f>
        <v>8007.5999999999995</v>
      </c>
      <c r="O46" s="39">
        <f>C5*0.3</f>
        <v>8007.5999999999995</v>
      </c>
      <c r="P46" s="39">
        <f>C5*0.3</f>
        <v>8007.5999999999995</v>
      </c>
      <c r="Q46" s="37">
        <f t="shared" si="5"/>
        <v>32030.399999999998</v>
      </c>
      <c r="R46" s="44">
        <f>SUM(Q41:Q46)</f>
        <v>192182.39999999999</v>
      </c>
      <c r="S46" s="61"/>
    </row>
    <row r="47" spans="1:19" x14ac:dyDescent="0.35">
      <c r="A47" s="9"/>
      <c r="B47" s="9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41">
        <f>SUM(R46,R40,R34)</f>
        <v>1921824.0000000005</v>
      </c>
      <c r="S47" s="65">
        <v>2201345</v>
      </c>
    </row>
    <row r="48" spans="1:19" x14ac:dyDescent="0.35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/>
      <c r="R48" s="25"/>
      <c r="S48" s="57">
        <f>SUM(S12+S27+S47)</f>
        <v>3558840</v>
      </c>
    </row>
    <row r="52" spans="1:18" x14ac:dyDescent="0.35">
      <c r="P52" s="23"/>
      <c r="R52" s="26"/>
    </row>
    <row r="53" spans="1:18" ht="23.5" x14ac:dyDescent="0.55000000000000004">
      <c r="A53" s="3" t="s">
        <v>47</v>
      </c>
    </row>
    <row r="54" spans="1:18" x14ac:dyDescent="0.35">
      <c r="A54" s="7"/>
      <c r="B54" s="4"/>
      <c r="C54" s="4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7" t="s">
        <v>21</v>
      </c>
      <c r="B55" s="4"/>
      <c r="C55" s="7" t="s">
        <v>48</v>
      </c>
      <c r="D55" s="7" t="s">
        <v>59</v>
      </c>
      <c r="E55" s="7"/>
      <c r="F55" s="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7" t="s">
        <v>26</v>
      </c>
      <c r="B56" s="4"/>
      <c r="C56" s="4">
        <v>5000</v>
      </c>
      <c r="D56" s="4">
        <v>5899</v>
      </c>
      <c r="E56" s="27"/>
      <c r="F56" s="2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7" t="s">
        <v>49</v>
      </c>
      <c r="B57" s="4"/>
      <c r="C57" s="4">
        <v>3065</v>
      </c>
      <c r="D57" s="4">
        <v>4437</v>
      </c>
      <c r="E57" s="27"/>
      <c r="F57" s="2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13">
        <v>2016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x14ac:dyDescent="0.3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3"/>
      <c r="R59" s="14"/>
    </row>
    <row r="60" spans="1:18" x14ac:dyDescent="0.35">
      <c r="A60" s="13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3"/>
      <c r="R60" s="14"/>
    </row>
    <row r="61" spans="1:18" x14ac:dyDescent="0.35">
      <c r="A61" s="14"/>
      <c r="B61" s="14" t="s">
        <v>41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32">
        <f>SUM(D56)</f>
        <v>5899</v>
      </c>
      <c r="N61" s="32">
        <f>D56</f>
        <v>5899</v>
      </c>
      <c r="O61" s="32">
        <f>D56</f>
        <v>5899</v>
      </c>
      <c r="P61" s="32">
        <f>D56</f>
        <v>5899</v>
      </c>
      <c r="Q61" s="35">
        <f t="shared" ref="Q61:Q66" si="6">SUM(M61:P61)</f>
        <v>23596</v>
      </c>
      <c r="R61" s="14"/>
    </row>
    <row r="62" spans="1:18" x14ac:dyDescent="0.35">
      <c r="A62" s="14"/>
      <c r="B62" s="14" t="s">
        <v>42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32">
        <f>D56</f>
        <v>5899</v>
      </c>
      <c r="N62" s="32">
        <f>D56</f>
        <v>5899</v>
      </c>
      <c r="O62" s="32">
        <f>D56</f>
        <v>5899</v>
      </c>
      <c r="P62" s="32">
        <f>D56</f>
        <v>5899</v>
      </c>
      <c r="Q62" s="35">
        <f t="shared" si="6"/>
        <v>23596</v>
      </c>
      <c r="R62" s="14"/>
    </row>
    <row r="63" spans="1:18" x14ac:dyDescent="0.35">
      <c r="A63" s="14"/>
      <c r="B63" s="14" t="s">
        <v>43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32">
        <f>D56</f>
        <v>5899</v>
      </c>
      <c r="N63" s="32">
        <f>D56</f>
        <v>5899</v>
      </c>
      <c r="O63" s="32">
        <f>D56</f>
        <v>5899</v>
      </c>
      <c r="P63" s="32">
        <f>D56</f>
        <v>5899</v>
      </c>
      <c r="Q63" s="35">
        <f t="shared" si="6"/>
        <v>23596</v>
      </c>
      <c r="R63" s="14"/>
    </row>
    <row r="64" spans="1:18" x14ac:dyDescent="0.35">
      <c r="A64" s="14"/>
      <c r="B64" s="14" t="s">
        <v>44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32">
        <f>D56</f>
        <v>5899</v>
      </c>
      <c r="N64" s="32">
        <f>D56</f>
        <v>5899</v>
      </c>
      <c r="O64" s="32">
        <f>D56</f>
        <v>5899</v>
      </c>
      <c r="P64" s="32">
        <f>D56</f>
        <v>5899</v>
      </c>
      <c r="Q64" s="35">
        <f t="shared" si="6"/>
        <v>23596</v>
      </c>
      <c r="R64" s="14"/>
    </row>
    <row r="65" spans="1:19" x14ac:dyDescent="0.35">
      <c r="A65" s="14"/>
      <c r="B65" s="14" t="s">
        <v>45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32">
        <f>D56</f>
        <v>5899</v>
      </c>
      <c r="N65" s="32">
        <f>D56</f>
        <v>5899</v>
      </c>
      <c r="O65" s="32">
        <f>D56</f>
        <v>5899</v>
      </c>
      <c r="P65" s="32">
        <f>D56</f>
        <v>5899</v>
      </c>
      <c r="Q65" s="35">
        <f t="shared" si="6"/>
        <v>23596</v>
      </c>
      <c r="R65" s="14"/>
    </row>
    <row r="66" spans="1:19" x14ac:dyDescent="0.35">
      <c r="A66" s="14"/>
      <c r="B66" s="14" t="s">
        <v>46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32">
        <f>D56</f>
        <v>5899</v>
      </c>
      <c r="N66" s="32">
        <f>D56</f>
        <v>5899</v>
      </c>
      <c r="O66" s="32">
        <f>D56</f>
        <v>5899</v>
      </c>
      <c r="P66" s="32">
        <f>D56</f>
        <v>5899</v>
      </c>
      <c r="Q66" s="35">
        <f t="shared" si="6"/>
        <v>23596</v>
      </c>
      <c r="R66" s="14"/>
    </row>
    <row r="67" spans="1:19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3"/>
      <c r="R67" s="49">
        <f>SUM(Q61:Q66)</f>
        <v>141576</v>
      </c>
      <c r="S67" s="54">
        <v>139056</v>
      </c>
    </row>
    <row r="68" spans="1:19" x14ac:dyDescent="0.35">
      <c r="A68" s="18">
        <v>2017</v>
      </c>
      <c r="B68" s="19" t="s">
        <v>60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8"/>
      <c r="R68" s="22"/>
    </row>
    <row r="69" spans="1:19" x14ac:dyDescent="0.35">
      <c r="A69" s="18" t="s">
        <v>21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8"/>
      <c r="R69" s="22"/>
    </row>
    <row r="70" spans="1:19" x14ac:dyDescent="0.35">
      <c r="A70" s="18"/>
      <c r="B70" s="32" t="s">
        <v>41</v>
      </c>
      <c r="C70" s="19"/>
      <c r="D70" s="19"/>
      <c r="E70" s="32">
        <f>D56</f>
        <v>5899</v>
      </c>
      <c r="F70" s="32">
        <f>D56</f>
        <v>5899</v>
      </c>
      <c r="G70" s="32">
        <f>D56</f>
        <v>5899</v>
      </c>
      <c r="H70" s="32">
        <f>D56</f>
        <v>5899</v>
      </c>
      <c r="I70" s="32">
        <f>D56</f>
        <v>5899</v>
      </c>
      <c r="J70" s="32">
        <f>D56</f>
        <v>5899</v>
      </c>
      <c r="K70" s="32">
        <f>D56</f>
        <v>5899</v>
      </c>
      <c r="L70" s="32">
        <f>D56</f>
        <v>5899</v>
      </c>
      <c r="M70" s="32">
        <f>D56</f>
        <v>5899</v>
      </c>
      <c r="N70" s="32">
        <f>D56</f>
        <v>5899</v>
      </c>
      <c r="O70" s="32">
        <f>D56</f>
        <v>5899</v>
      </c>
      <c r="P70" s="32">
        <f>D56</f>
        <v>5899</v>
      </c>
      <c r="Q70" s="35">
        <f t="shared" ref="Q70:Q75" si="7">SUM(E70:P70)</f>
        <v>70788</v>
      </c>
      <c r="R70" s="22"/>
    </row>
    <row r="71" spans="1:19" x14ac:dyDescent="0.35">
      <c r="A71" s="18"/>
      <c r="B71" s="32" t="s">
        <v>42</v>
      </c>
      <c r="C71" s="19"/>
      <c r="D71" s="19"/>
      <c r="E71" s="32">
        <f>D56</f>
        <v>5899</v>
      </c>
      <c r="F71" s="32">
        <f>D56</f>
        <v>5899</v>
      </c>
      <c r="G71" s="32">
        <f>D56</f>
        <v>5899</v>
      </c>
      <c r="H71" s="32">
        <f>D56</f>
        <v>5899</v>
      </c>
      <c r="I71" s="32">
        <f>D56</f>
        <v>5899</v>
      </c>
      <c r="J71" s="32">
        <f>D56</f>
        <v>5899</v>
      </c>
      <c r="K71" s="32">
        <f>D56</f>
        <v>5899</v>
      </c>
      <c r="L71" s="32">
        <f>D56</f>
        <v>5899</v>
      </c>
      <c r="M71" s="32">
        <f>D56</f>
        <v>5899</v>
      </c>
      <c r="N71" s="32">
        <f>D56</f>
        <v>5899</v>
      </c>
      <c r="O71" s="32">
        <f>D56</f>
        <v>5899</v>
      </c>
      <c r="P71" s="32">
        <f>D56</f>
        <v>5899</v>
      </c>
      <c r="Q71" s="35">
        <f t="shared" si="7"/>
        <v>70788</v>
      </c>
      <c r="R71" s="22"/>
    </row>
    <row r="72" spans="1:19" x14ac:dyDescent="0.35">
      <c r="A72" s="19"/>
      <c r="B72" s="32" t="s">
        <v>43</v>
      </c>
      <c r="C72" s="19"/>
      <c r="D72" s="19"/>
      <c r="E72" s="32">
        <f>D56</f>
        <v>5899</v>
      </c>
      <c r="F72" s="32">
        <f>D56</f>
        <v>5899</v>
      </c>
      <c r="G72" s="32">
        <f>D56</f>
        <v>5899</v>
      </c>
      <c r="H72" s="32">
        <f>D56</f>
        <v>5899</v>
      </c>
      <c r="I72" s="32">
        <f>D56</f>
        <v>5899</v>
      </c>
      <c r="J72" s="32">
        <f>D56</f>
        <v>5899</v>
      </c>
      <c r="K72" s="32">
        <f>D56</f>
        <v>5899</v>
      </c>
      <c r="L72" s="32">
        <f>D56</f>
        <v>5899</v>
      </c>
      <c r="M72" s="32">
        <f>D56</f>
        <v>5899</v>
      </c>
      <c r="N72" s="32">
        <f>D56</f>
        <v>5899</v>
      </c>
      <c r="O72" s="32">
        <f>D56</f>
        <v>5899</v>
      </c>
      <c r="P72" s="32">
        <f>D56</f>
        <v>5899</v>
      </c>
      <c r="Q72" s="35">
        <f t="shared" si="7"/>
        <v>70788</v>
      </c>
      <c r="R72" s="48"/>
    </row>
    <row r="73" spans="1:19" x14ac:dyDescent="0.35">
      <c r="A73" s="19"/>
      <c r="B73" s="32" t="s">
        <v>44</v>
      </c>
      <c r="C73" s="19"/>
      <c r="D73" s="19"/>
      <c r="E73" s="32">
        <f>D56</f>
        <v>5899</v>
      </c>
      <c r="F73" s="32">
        <f>D56</f>
        <v>5899</v>
      </c>
      <c r="G73" s="32">
        <f>D56</f>
        <v>5899</v>
      </c>
      <c r="H73" s="32">
        <f>D56</f>
        <v>5899</v>
      </c>
      <c r="I73" s="32">
        <f>D56</f>
        <v>5899</v>
      </c>
      <c r="J73" s="32">
        <f>D56</f>
        <v>5899</v>
      </c>
      <c r="K73" s="32">
        <f>D56</f>
        <v>5899</v>
      </c>
      <c r="L73" s="32">
        <f>D56</f>
        <v>5899</v>
      </c>
      <c r="M73" s="32">
        <f>D56</f>
        <v>5899</v>
      </c>
      <c r="N73" s="32">
        <f>D56</f>
        <v>5899</v>
      </c>
      <c r="O73" s="32">
        <f>D56</f>
        <v>5899</v>
      </c>
      <c r="P73" s="32">
        <f>D56</f>
        <v>5899</v>
      </c>
      <c r="Q73" s="35">
        <f t="shared" si="7"/>
        <v>70788</v>
      </c>
      <c r="R73" s="48"/>
    </row>
    <row r="74" spans="1:19" x14ac:dyDescent="0.35">
      <c r="A74" s="19"/>
      <c r="B74" s="32" t="s">
        <v>45</v>
      </c>
      <c r="C74" s="19"/>
      <c r="D74" s="19"/>
      <c r="E74" s="32">
        <f>D56</f>
        <v>5899</v>
      </c>
      <c r="F74" s="32">
        <f>D56</f>
        <v>5899</v>
      </c>
      <c r="G74" s="32">
        <f>D56</f>
        <v>5899</v>
      </c>
      <c r="H74" s="32">
        <f>D56</f>
        <v>5899</v>
      </c>
      <c r="I74" s="32">
        <f>D56</f>
        <v>5899</v>
      </c>
      <c r="J74" s="32">
        <f>D56</f>
        <v>5899</v>
      </c>
      <c r="K74" s="32">
        <f>D56</f>
        <v>5899</v>
      </c>
      <c r="L74" s="32">
        <f>D56</f>
        <v>5899</v>
      </c>
      <c r="M74" s="32">
        <f>D56</f>
        <v>5899</v>
      </c>
      <c r="N74" s="32">
        <f>D56</f>
        <v>5899</v>
      </c>
      <c r="O74" s="32">
        <f>D56</f>
        <v>5899</v>
      </c>
      <c r="P74" s="32">
        <f>D56</f>
        <v>5899</v>
      </c>
      <c r="Q74" s="35">
        <f t="shared" si="7"/>
        <v>70788</v>
      </c>
      <c r="R74" s="48"/>
    </row>
    <row r="75" spans="1:19" x14ac:dyDescent="0.35">
      <c r="A75" s="19"/>
      <c r="B75" s="32" t="s">
        <v>46</v>
      </c>
      <c r="C75" s="19"/>
      <c r="D75" s="19"/>
      <c r="E75" s="32">
        <f>D56</f>
        <v>5899</v>
      </c>
      <c r="F75" s="32">
        <f>D56</f>
        <v>5899</v>
      </c>
      <c r="G75" s="32">
        <f>D56</f>
        <v>5899</v>
      </c>
      <c r="H75" s="32">
        <f>D56</f>
        <v>5899</v>
      </c>
      <c r="I75" s="32">
        <f>D56</f>
        <v>5899</v>
      </c>
      <c r="J75" s="32">
        <f>D56</f>
        <v>5899</v>
      </c>
      <c r="K75" s="32">
        <f>D56</f>
        <v>5899</v>
      </c>
      <c r="L75" s="32">
        <f>D56</f>
        <v>5899</v>
      </c>
      <c r="M75" s="32">
        <f>D56</f>
        <v>5899</v>
      </c>
      <c r="N75" s="32">
        <f>D56</f>
        <v>5899</v>
      </c>
      <c r="O75" s="32">
        <f>D56</f>
        <v>5899</v>
      </c>
      <c r="P75" s="32">
        <f>D56</f>
        <v>5899</v>
      </c>
      <c r="Q75" s="35">
        <f t="shared" si="7"/>
        <v>70788</v>
      </c>
      <c r="R75" s="49">
        <f>SUM(Q70:Q75)</f>
        <v>424728</v>
      </c>
    </row>
    <row r="76" spans="1:19" x14ac:dyDescent="0.35">
      <c r="A76" s="19"/>
      <c r="B76" s="50" t="s">
        <v>56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50">
        <f>D56</f>
        <v>5899</v>
      </c>
      <c r="N76" s="50">
        <f>D56</f>
        <v>5899</v>
      </c>
      <c r="O76" s="50">
        <f>D56</f>
        <v>5899</v>
      </c>
      <c r="P76" s="50">
        <f>D56</f>
        <v>5899</v>
      </c>
      <c r="Q76" s="46">
        <f t="shared" ref="Q76:Q81" si="8">SUM(M76:P76)</f>
        <v>23596</v>
      </c>
      <c r="R76" s="22"/>
    </row>
    <row r="77" spans="1:19" x14ac:dyDescent="0.35">
      <c r="A77" s="19"/>
      <c r="B77" s="50" t="s">
        <v>57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50">
        <f>D56</f>
        <v>5899</v>
      </c>
      <c r="N77" s="50">
        <f>D56</f>
        <v>5899</v>
      </c>
      <c r="O77" s="50">
        <f>D56</f>
        <v>5899</v>
      </c>
      <c r="P77" s="50">
        <f>D56</f>
        <v>5899</v>
      </c>
      <c r="Q77" s="46">
        <f t="shared" si="8"/>
        <v>23596</v>
      </c>
      <c r="R77" s="22"/>
    </row>
    <row r="78" spans="1:19" x14ac:dyDescent="0.35">
      <c r="A78" s="19"/>
      <c r="B78" s="50" t="s">
        <v>58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50">
        <f>D56</f>
        <v>5899</v>
      </c>
      <c r="N78" s="50">
        <f>D56</f>
        <v>5899</v>
      </c>
      <c r="O78" s="50">
        <f>D56</f>
        <v>5899</v>
      </c>
      <c r="P78" s="50">
        <f>D56</f>
        <v>5899</v>
      </c>
      <c r="Q78" s="46">
        <f t="shared" si="8"/>
        <v>23596</v>
      </c>
      <c r="R78" s="22"/>
    </row>
    <row r="79" spans="1:19" x14ac:dyDescent="0.35">
      <c r="A79" s="19"/>
      <c r="B79" s="50" t="s">
        <v>62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50">
        <f>D56</f>
        <v>5899</v>
      </c>
      <c r="N79" s="50">
        <f>D56</f>
        <v>5899</v>
      </c>
      <c r="O79" s="50">
        <f>D56</f>
        <v>5899</v>
      </c>
      <c r="P79" s="50">
        <f>D56</f>
        <v>5899</v>
      </c>
      <c r="Q79" s="46">
        <f t="shared" si="8"/>
        <v>23596</v>
      </c>
      <c r="R79" s="22"/>
    </row>
    <row r="80" spans="1:19" x14ac:dyDescent="0.35">
      <c r="A80" s="19"/>
      <c r="B80" s="50" t="s">
        <v>63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50">
        <f>D56</f>
        <v>5899</v>
      </c>
      <c r="N80" s="50">
        <f>D56</f>
        <v>5899</v>
      </c>
      <c r="O80" s="50">
        <f>D56</f>
        <v>5899</v>
      </c>
      <c r="P80" s="50">
        <f>D56</f>
        <v>5899</v>
      </c>
      <c r="Q80" s="46">
        <f t="shared" si="8"/>
        <v>23596</v>
      </c>
      <c r="R80" s="22"/>
    </row>
    <row r="81" spans="1:19" x14ac:dyDescent="0.35">
      <c r="A81" s="19"/>
      <c r="B81" s="50" t="s">
        <v>64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50">
        <f>D56</f>
        <v>5899</v>
      </c>
      <c r="N81" s="50">
        <f>D56</f>
        <v>5899</v>
      </c>
      <c r="O81" s="50">
        <f>D56</f>
        <v>5899</v>
      </c>
      <c r="P81" s="50">
        <f>D56</f>
        <v>5899</v>
      </c>
      <c r="Q81" s="46">
        <f t="shared" si="8"/>
        <v>23596</v>
      </c>
      <c r="R81" s="53">
        <f>SUM(Q76:Q81)</f>
        <v>141576</v>
      </c>
    </row>
    <row r="82" spans="1:19" x14ac:dyDescent="0.3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8"/>
      <c r="R82" s="48">
        <f>SUM(R67+R81+R75)</f>
        <v>707880</v>
      </c>
      <c r="S82" s="21">
        <v>695280</v>
      </c>
    </row>
    <row r="83" spans="1:19" x14ac:dyDescent="0.35">
      <c r="A83" s="8">
        <v>2018</v>
      </c>
      <c r="B83" s="9" t="s">
        <v>61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/>
      <c r="R83" s="28"/>
    </row>
    <row r="84" spans="1:19" x14ac:dyDescent="0.35">
      <c r="A84" s="8" t="s">
        <v>21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/>
      <c r="R84" s="28"/>
    </row>
    <row r="85" spans="1:19" x14ac:dyDescent="0.35">
      <c r="A85" s="9"/>
      <c r="B85" s="32" t="s">
        <v>41</v>
      </c>
      <c r="C85" s="9"/>
      <c r="D85" s="9"/>
      <c r="E85" s="32">
        <f>D56</f>
        <v>5899</v>
      </c>
      <c r="F85" s="32">
        <f>D56</f>
        <v>5899</v>
      </c>
      <c r="G85" s="32">
        <f>D56</f>
        <v>5899</v>
      </c>
      <c r="H85" s="32">
        <f>D56</f>
        <v>5899</v>
      </c>
      <c r="I85" s="32">
        <f>D56</f>
        <v>5899</v>
      </c>
      <c r="J85" s="32">
        <f>D56</f>
        <v>5899</v>
      </c>
      <c r="K85" s="32">
        <f>D56</f>
        <v>5899</v>
      </c>
      <c r="L85" s="32">
        <f>D56</f>
        <v>5899</v>
      </c>
      <c r="M85" s="9"/>
      <c r="N85" s="9"/>
      <c r="O85" s="9"/>
      <c r="P85" s="9"/>
      <c r="Q85" s="35">
        <f>SUM(E85:L85)</f>
        <v>47192</v>
      </c>
      <c r="R85" s="28"/>
    </row>
    <row r="86" spans="1:19" x14ac:dyDescent="0.35">
      <c r="A86" s="9"/>
      <c r="B86" s="32" t="s">
        <v>42</v>
      </c>
      <c r="C86" s="9"/>
      <c r="D86" s="9"/>
      <c r="E86" s="32">
        <f>D56</f>
        <v>5899</v>
      </c>
      <c r="F86" s="32">
        <f>D56</f>
        <v>5899</v>
      </c>
      <c r="G86" s="32">
        <f>D56</f>
        <v>5899</v>
      </c>
      <c r="H86" s="32">
        <f>D56</f>
        <v>5899</v>
      </c>
      <c r="I86" s="32">
        <f>D56</f>
        <v>5899</v>
      </c>
      <c r="J86" s="32">
        <f>D56</f>
        <v>5899</v>
      </c>
      <c r="K86" s="32">
        <f>D56</f>
        <v>5899</v>
      </c>
      <c r="L86" s="32">
        <f>D56</f>
        <v>5899</v>
      </c>
      <c r="M86" s="9"/>
      <c r="N86" s="9"/>
      <c r="O86" s="9"/>
      <c r="P86" s="9"/>
      <c r="Q86" s="35">
        <f t="shared" ref="Q86:Q96" si="9">SUM(E86:P86)</f>
        <v>47192</v>
      </c>
      <c r="R86" s="28"/>
    </row>
    <row r="87" spans="1:19" x14ac:dyDescent="0.35">
      <c r="A87" s="9"/>
      <c r="B87" s="32" t="s">
        <v>43</v>
      </c>
      <c r="C87" s="9"/>
      <c r="D87" s="9"/>
      <c r="E87" s="32">
        <f>D56</f>
        <v>5899</v>
      </c>
      <c r="F87" s="32">
        <f>D56</f>
        <v>5899</v>
      </c>
      <c r="G87" s="32">
        <f>D56</f>
        <v>5899</v>
      </c>
      <c r="H87" s="32">
        <f>D56</f>
        <v>5899</v>
      </c>
      <c r="I87" s="32">
        <f>D56</f>
        <v>5899</v>
      </c>
      <c r="J87" s="32">
        <f>D56</f>
        <v>5899</v>
      </c>
      <c r="K87" s="32">
        <f>D56</f>
        <v>5899</v>
      </c>
      <c r="L87" s="32">
        <f>D56</f>
        <v>5899</v>
      </c>
      <c r="M87" s="9"/>
      <c r="N87" s="9"/>
      <c r="O87" s="9"/>
      <c r="P87" s="9"/>
      <c r="Q87" s="35">
        <f t="shared" si="9"/>
        <v>47192</v>
      </c>
      <c r="R87" s="45"/>
    </row>
    <row r="88" spans="1:19" x14ac:dyDescent="0.35">
      <c r="A88" s="9"/>
      <c r="B88" s="32" t="s">
        <v>44</v>
      </c>
      <c r="C88" s="9"/>
      <c r="D88" s="9"/>
      <c r="E88" s="32">
        <f>D56</f>
        <v>5899</v>
      </c>
      <c r="F88" s="32">
        <f>D56</f>
        <v>5899</v>
      </c>
      <c r="G88" s="32">
        <f>D56</f>
        <v>5899</v>
      </c>
      <c r="H88" s="32">
        <f>D56</f>
        <v>5899</v>
      </c>
      <c r="I88" s="32">
        <f>D56</f>
        <v>5899</v>
      </c>
      <c r="J88" s="32">
        <f>D56</f>
        <v>5899</v>
      </c>
      <c r="K88" s="32">
        <f>D56</f>
        <v>5899</v>
      </c>
      <c r="L88" s="32">
        <f>D56</f>
        <v>5899</v>
      </c>
      <c r="M88" s="9"/>
      <c r="N88" s="9"/>
      <c r="O88" s="9"/>
      <c r="P88" s="9"/>
      <c r="Q88" s="35">
        <f>SUM(E88:L88)</f>
        <v>47192</v>
      </c>
      <c r="R88" s="45"/>
    </row>
    <row r="89" spans="1:19" x14ac:dyDescent="0.35">
      <c r="A89" s="9"/>
      <c r="B89" s="32" t="s">
        <v>45</v>
      </c>
      <c r="C89" s="9"/>
      <c r="D89" s="9"/>
      <c r="E89" s="32">
        <f>D56</f>
        <v>5899</v>
      </c>
      <c r="F89" s="32">
        <f>D56</f>
        <v>5899</v>
      </c>
      <c r="G89" s="32">
        <f>D56</f>
        <v>5899</v>
      </c>
      <c r="H89" s="32">
        <f>D56</f>
        <v>5899</v>
      </c>
      <c r="I89" s="32">
        <f>D56</f>
        <v>5899</v>
      </c>
      <c r="J89" s="32">
        <f>D56</f>
        <v>5899</v>
      </c>
      <c r="K89" s="32">
        <f>D56</f>
        <v>5899</v>
      </c>
      <c r="L89" s="32">
        <f>D56</f>
        <v>5899</v>
      </c>
      <c r="M89" s="9"/>
      <c r="N89" s="9"/>
      <c r="O89" s="9"/>
      <c r="P89" s="9"/>
      <c r="Q89" s="35">
        <f>SUM(E89:L89)</f>
        <v>47192</v>
      </c>
      <c r="R89" s="45"/>
    </row>
    <row r="90" spans="1:19" x14ac:dyDescent="0.35">
      <c r="A90" s="9"/>
      <c r="B90" s="32" t="s">
        <v>46</v>
      </c>
      <c r="C90" s="9"/>
      <c r="D90" s="9"/>
      <c r="E90" s="32">
        <f>D56</f>
        <v>5899</v>
      </c>
      <c r="F90" s="32">
        <f>D56</f>
        <v>5899</v>
      </c>
      <c r="G90" s="32">
        <f>D56</f>
        <v>5899</v>
      </c>
      <c r="H90" s="32">
        <f>D56</f>
        <v>5899</v>
      </c>
      <c r="I90" s="32">
        <f>D56</f>
        <v>5899</v>
      </c>
      <c r="J90" s="32">
        <f>D56</f>
        <v>5899</v>
      </c>
      <c r="K90" s="32">
        <f>D56</f>
        <v>5899</v>
      </c>
      <c r="L90" s="32">
        <f>D56</f>
        <v>5899</v>
      </c>
      <c r="M90" s="9"/>
      <c r="N90" s="9"/>
      <c r="O90" s="9"/>
      <c r="P90" s="9"/>
      <c r="Q90" s="35">
        <f>SUM(E90:L90)</f>
        <v>47192</v>
      </c>
      <c r="R90" s="49">
        <f>SUM(Q85:Q90)</f>
        <v>283152</v>
      </c>
    </row>
    <row r="91" spans="1:19" x14ac:dyDescent="0.35">
      <c r="A91" s="9"/>
      <c r="B91" s="50" t="s">
        <v>56</v>
      </c>
      <c r="C91" s="9"/>
      <c r="D91" s="9"/>
      <c r="E91" s="50">
        <f>D56</f>
        <v>5899</v>
      </c>
      <c r="F91" s="50">
        <f>D56</f>
        <v>5899</v>
      </c>
      <c r="G91" s="50">
        <f>D56</f>
        <v>5899</v>
      </c>
      <c r="H91" s="50">
        <f>D56</f>
        <v>5899</v>
      </c>
      <c r="I91" s="50">
        <f>D56</f>
        <v>5899</v>
      </c>
      <c r="J91" s="50">
        <f>D56</f>
        <v>5899</v>
      </c>
      <c r="K91" s="50">
        <f>D56</f>
        <v>5899</v>
      </c>
      <c r="L91" s="50">
        <f>D56</f>
        <v>5899</v>
      </c>
      <c r="M91" s="50">
        <f>D56</f>
        <v>5899</v>
      </c>
      <c r="N91" s="50">
        <f>D56</f>
        <v>5899</v>
      </c>
      <c r="O91" s="50">
        <f>D56</f>
        <v>5899</v>
      </c>
      <c r="P91" s="50">
        <f>D56</f>
        <v>5899</v>
      </c>
      <c r="Q91" s="46">
        <f t="shared" si="9"/>
        <v>70788</v>
      </c>
      <c r="R91" s="28"/>
    </row>
    <row r="92" spans="1:19" x14ac:dyDescent="0.35">
      <c r="A92" s="9"/>
      <c r="B92" s="50" t="s">
        <v>57</v>
      </c>
      <c r="C92" s="9"/>
      <c r="D92" s="9"/>
      <c r="E92" s="50">
        <f>D56</f>
        <v>5899</v>
      </c>
      <c r="F92" s="50">
        <f>D56</f>
        <v>5899</v>
      </c>
      <c r="G92" s="50">
        <f>D56</f>
        <v>5899</v>
      </c>
      <c r="H92" s="50">
        <f>D56</f>
        <v>5899</v>
      </c>
      <c r="I92" s="50">
        <f>D56</f>
        <v>5899</v>
      </c>
      <c r="J92" s="50">
        <f>D56</f>
        <v>5899</v>
      </c>
      <c r="K92" s="50">
        <f>D56</f>
        <v>5899</v>
      </c>
      <c r="L92" s="50">
        <f>D56</f>
        <v>5899</v>
      </c>
      <c r="M92" s="50">
        <f>D56</f>
        <v>5899</v>
      </c>
      <c r="N92" s="50">
        <f>D56</f>
        <v>5899</v>
      </c>
      <c r="O92" s="50">
        <f>D56</f>
        <v>5899</v>
      </c>
      <c r="P92" s="50">
        <f>D56</f>
        <v>5899</v>
      </c>
      <c r="Q92" s="46">
        <f t="shared" si="9"/>
        <v>70788</v>
      </c>
      <c r="R92" s="28"/>
    </row>
    <row r="93" spans="1:19" x14ac:dyDescent="0.35">
      <c r="A93" s="9"/>
      <c r="B93" s="50" t="s">
        <v>58</v>
      </c>
      <c r="C93" s="9"/>
      <c r="D93" s="9"/>
      <c r="E93" s="50">
        <f>D56</f>
        <v>5899</v>
      </c>
      <c r="F93" s="50">
        <f>D56</f>
        <v>5899</v>
      </c>
      <c r="G93" s="50">
        <f>D56</f>
        <v>5899</v>
      </c>
      <c r="H93" s="50">
        <f>D56</f>
        <v>5899</v>
      </c>
      <c r="I93" s="50">
        <f>D56</f>
        <v>5899</v>
      </c>
      <c r="J93" s="50">
        <f>D56</f>
        <v>5899</v>
      </c>
      <c r="K93" s="50">
        <f>D56</f>
        <v>5899</v>
      </c>
      <c r="L93" s="50">
        <f>D56</f>
        <v>5899</v>
      </c>
      <c r="M93" s="50">
        <f>D56</f>
        <v>5899</v>
      </c>
      <c r="N93" s="50">
        <f>D56</f>
        <v>5899</v>
      </c>
      <c r="O93" s="50">
        <f>D56</f>
        <v>5899</v>
      </c>
      <c r="P93" s="50">
        <f>D56</f>
        <v>5899</v>
      </c>
      <c r="Q93" s="46">
        <f t="shared" si="9"/>
        <v>70788</v>
      </c>
      <c r="R93" s="45"/>
    </row>
    <row r="94" spans="1:19" x14ac:dyDescent="0.35">
      <c r="A94" s="9"/>
      <c r="B94" s="50" t="s">
        <v>62</v>
      </c>
      <c r="C94" s="9"/>
      <c r="D94" s="9"/>
      <c r="E94" s="50">
        <f>D56</f>
        <v>5899</v>
      </c>
      <c r="F94" s="50">
        <f>D56</f>
        <v>5899</v>
      </c>
      <c r="G94" s="50">
        <f>D56</f>
        <v>5899</v>
      </c>
      <c r="H94" s="50">
        <f>D56</f>
        <v>5899</v>
      </c>
      <c r="I94" s="50">
        <f>D56</f>
        <v>5899</v>
      </c>
      <c r="J94" s="50">
        <f>D56</f>
        <v>5899</v>
      </c>
      <c r="K94" s="50">
        <f>D56</f>
        <v>5899</v>
      </c>
      <c r="L94" s="50">
        <f>D56</f>
        <v>5899</v>
      </c>
      <c r="M94" s="50">
        <f>D56</f>
        <v>5899</v>
      </c>
      <c r="N94" s="50">
        <f>D56</f>
        <v>5899</v>
      </c>
      <c r="O94" s="50">
        <f>D56</f>
        <v>5899</v>
      </c>
      <c r="P94" s="50">
        <f>D56</f>
        <v>5899</v>
      </c>
      <c r="Q94" s="46">
        <f t="shared" si="9"/>
        <v>70788</v>
      </c>
      <c r="R94" s="28"/>
    </row>
    <row r="95" spans="1:19" x14ac:dyDescent="0.35">
      <c r="A95" s="9"/>
      <c r="B95" s="50" t="s">
        <v>63</v>
      </c>
      <c r="C95" s="9"/>
      <c r="D95" s="9"/>
      <c r="E95" s="50">
        <f>D56</f>
        <v>5899</v>
      </c>
      <c r="F95" s="50">
        <f>D56</f>
        <v>5899</v>
      </c>
      <c r="G95" s="50">
        <f>D56</f>
        <v>5899</v>
      </c>
      <c r="H95" s="50">
        <f>D56</f>
        <v>5899</v>
      </c>
      <c r="I95" s="50">
        <f>D56</f>
        <v>5899</v>
      </c>
      <c r="J95" s="50">
        <f>D56</f>
        <v>5899</v>
      </c>
      <c r="K95" s="50">
        <f>D56</f>
        <v>5899</v>
      </c>
      <c r="L95" s="50">
        <f>D56</f>
        <v>5899</v>
      </c>
      <c r="M95" s="50">
        <f>D56</f>
        <v>5899</v>
      </c>
      <c r="N95" s="50">
        <f>D56</f>
        <v>5899</v>
      </c>
      <c r="O95" s="50">
        <f>D56</f>
        <v>5899</v>
      </c>
      <c r="P95" s="50">
        <f>D56</f>
        <v>5899</v>
      </c>
      <c r="Q95" s="46">
        <f t="shared" si="9"/>
        <v>70788</v>
      </c>
      <c r="R95" s="28"/>
    </row>
    <row r="96" spans="1:19" x14ac:dyDescent="0.35">
      <c r="A96" s="9"/>
      <c r="B96" s="50" t="s">
        <v>64</v>
      </c>
      <c r="C96" s="9"/>
      <c r="D96" s="9"/>
      <c r="E96" s="50">
        <f>D56</f>
        <v>5899</v>
      </c>
      <c r="F96" s="50">
        <f>D56</f>
        <v>5899</v>
      </c>
      <c r="G96" s="50">
        <f>D56</f>
        <v>5899</v>
      </c>
      <c r="H96" s="50">
        <f>D56</f>
        <v>5899</v>
      </c>
      <c r="I96" s="50">
        <f>D56</f>
        <v>5899</v>
      </c>
      <c r="J96" s="50">
        <f>D56</f>
        <v>5899</v>
      </c>
      <c r="K96" s="50">
        <f>D56</f>
        <v>5899</v>
      </c>
      <c r="L96" s="50">
        <f>D56</f>
        <v>5899</v>
      </c>
      <c r="M96" s="50">
        <f>D56</f>
        <v>5899</v>
      </c>
      <c r="N96" s="50">
        <f>D56</f>
        <v>5899</v>
      </c>
      <c r="O96" s="50">
        <f>D56</f>
        <v>5899</v>
      </c>
      <c r="P96" s="50">
        <f>D56</f>
        <v>5899</v>
      </c>
      <c r="Q96" s="46">
        <f t="shared" si="9"/>
        <v>70788</v>
      </c>
      <c r="R96" s="53">
        <f>SUM(Q91:Q96)</f>
        <v>424728</v>
      </c>
    </row>
    <row r="97" spans="1:19" x14ac:dyDescent="0.35">
      <c r="A97" s="9"/>
      <c r="B97" s="51" t="s">
        <v>65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51">
        <f>D56</f>
        <v>5899</v>
      </c>
      <c r="N97" s="51">
        <f>D56</f>
        <v>5899</v>
      </c>
      <c r="O97" s="51">
        <f>D56</f>
        <v>5899</v>
      </c>
      <c r="P97" s="51">
        <f>D56</f>
        <v>5899</v>
      </c>
      <c r="Q97" s="52">
        <f t="shared" ref="Q97:Q102" si="10">SUM(E97:P97)</f>
        <v>23596</v>
      </c>
      <c r="R97" s="28"/>
    </row>
    <row r="98" spans="1:19" x14ac:dyDescent="0.35">
      <c r="A98" s="9"/>
      <c r="B98" s="51" t="s">
        <v>66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51">
        <f>D56</f>
        <v>5899</v>
      </c>
      <c r="N98" s="51">
        <f>D56</f>
        <v>5899</v>
      </c>
      <c r="O98" s="51">
        <f>D56</f>
        <v>5899</v>
      </c>
      <c r="P98" s="51">
        <f>D56</f>
        <v>5899</v>
      </c>
      <c r="Q98" s="52">
        <f t="shared" si="10"/>
        <v>23596</v>
      </c>
      <c r="R98" s="28"/>
    </row>
    <row r="99" spans="1:19" x14ac:dyDescent="0.35">
      <c r="A99" s="9"/>
      <c r="B99" s="51" t="s">
        <v>67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51">
        <f>D56</f>
        <v>5899</v>
      </c>
      <c r="N99" s="51">
        <f>D56</f>
        <v>5899</v>
      </c>
      <c r="O99" s="51">
        <f>D56</f>
        <v>5899</v>
      </c>
      <c r="P99" s="51">
        <f>D56</f>
        <v>5899</v>
      </c>
      <c r="Q99" s="52">
        <f t="shared" si="10"/>
        <v>23596</v>
      </c>
      <c r="R99" s="28"/>
    </row>
    <row r="100" spans="1:19" x14ac:dyDescent="0.35">
      <c r="A100" s="9"/>
      <c r="B100" s="51" t="s">
        <v>68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51">
        <f>D56</f>
        <v>5899</v>
      </c>
      <c r="N100" s="51">
        <f>D56</f>
        <v>5899</v>
      </c>
      <c r="O100" s="51">
        <f>D56</f>
        <v>5899</v>
      </c>
      <c r="P100" s="51">
        <f>D56</f>
        <v>5899</v>
      </c>
      <c r="Q100" s="52">
        <f t="shared" si="10"/>
        <v>23596</v>
      </c>
      <c r="R100" s="28"/>
    </row>
    <row r="101" spans="1:19" x14ac:dyDescent="0.35">
      <c r="A101" s="9"/>
      <c r="B101" s="51" t="s">
        <v>69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51">
        <f>D56</f>
        <v>5899</v>
      </c>
      <c r="N101" s="51">
        <f>D56</f>
        <v>5899</v>
      </c>
      <c r="O101" s="51">
        <f>D56</f>
        <v>5899</v>
      </c>
      <c r="P101" s="51">
        <f>D56</f>
        <v>5899</v>
      </c>
      <c r="Q101" s="52">
        <f t="shared" si="10"/>
        <v>23596</v>
      </c>
      <c r="R101" s="28"/>
    </row>
    <row r="102" spans="1:19" x14ac:dyDescent="0.35">
      <c r="A102" s="9"/>
      <c r="B102" s="51" t="s">
        <v>70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51">
        <f>D56</f>
        <v>5899</v>
      </c>
      <c r="N102" s="51">
        <f>D56</f>
        <v>5899</v>
      </c>
      <c r="O102" s="51">
        <f>D56</f>
        <v>5899</v>
      </c>
      <c r="P102" s="51">
        <f>D56</f>
        <v>5899</v>
      </c>
      <c r="Q102" s="52">
        <f t="shared" si="10"/>
        <v>23596</v>
      </c>
      <c r="R102" s="59">
        <f>SUM(Q97:Q102)</f>
        <v>141576</v>
      </c>
    </row>
    <row r="103" spans="1:19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45">
        <f>SUM(R102,R96,R90)</f>
        <v>849456</v>
      </c>
      <c r="S103" s="11">
        <v>834336</v>
      </c>
    </row>
    <row r="104" spans="1:19" x14ac:dyDescent="0.35">
      <c r="Q104" s="29"/>
      <c r="R104" s="30"/>
    </row>
    <row r="105" spans="1:19" s="66" customFormat="1" x14ac:dyDescent="0.35">
      <c r="A105" s="66" t="s">
        <v>52</v>
      </c>
      <c r="R105" s="67">
        <f>SUM(R92:R103)</f>
        <v>1415760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12.453125" customWidth="1"/>
    <col min="2" max="2" width="12.453125" bestFit="1" customWidth="1"/>
  </cols>
  <sheetData>
    <row r="1" spans="1:2" x14ac:dyDescent="0.35">
      <c r="A1" s="7" t="s">
        <v>4</v>
      </c>
      <c r="B1" s="69">
        <v>28250</v>
      </c>
    </row>
    <row r="2" spans="1:2" x14ac:dyDescent="0.35">
      <c r="A2" s="7" t="s">
        <v>26</v>
      </c>
      <c r="B2" s="4">
        <v>6766</v>
      </c>
    </row>
    <row r="3" spans="1:2" x14ac:dyDescent="0.35">
      <c r="A3" s="7" t="s">
        <v>49</v>
      </c>
      <c r="B3" s="4">
        <v>5288</v>
      </c>
    </row>
    <row r="5" spans="1:2" x14ac:dyDescent="0.35">
      <c r="A5" t="s">
        <v>71</v>
      </c>
    </row>
    <row r="6" spans="1:2" x14ac:dyDescent="0.35">
      <c r="A6" s="107" t="s">
        <v>4</v>
      </c>
      <c r="B6" s="108">
        <v>28375</v>
      </c>
    </row>
    <row r="7" spans="1:2" x14ac:dyDescent="0.35">
      <c r="A7" s="107" t="s">
        <v>26</v>
      </c>
      <c r="B7" s="108">
        <v>6975</v>
      </c>
    </row>
    <row r="8" spans="1:2" x14ac:dyDescent="0.35">
      <c r="A8" s="107" t="s">
        <v>49</v>
      </c>
      <c r="B8" s="108">
        <v>5432</v>
      </c>
    </row>
    <row r="9" spans="1:2" x14ac:dyDescent="0.35">
      <c r="A9" s="107" t="s">
        <v>79</v>
      </c>
      <c r="B9" s="108">
        <v>708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AEA4-A618-404F-A580-157DAEACE3A2}">
  <dimension ref="A1:T26"/>
  <sheetViews>
    <sheetView tabSelected="1" zoomScale="60" zoomScaleNormal="60" workbookViewId="0">
      <selection activeCell="C12" sqref="C12"/>
    </sheetView>
  </sheetViews>
  <sheetFormatPr baseColWidth="10" defaultRowHeight="14.5" x14ac:dyDescent="0.35"/>
  <cols>
    <col min="1" max="1" width="21.36328125" customWidth="1"/>
    <col min="2" max="2" width="19.1796875" bestFit="1" customWidth="1"/>
    <col min="16" max="16" width="24.08984375" customWidth="1"/>
  </cols>
  <sheetData>
    <row r="1" spans="1:20" ht="25" x14ac:dyDescent="0.5">
      <c r="A1" s="106" t="s">
        <v>0</v>
      </c>
      <c r="B1" s="2"/>
      <c r="C1" s="2"/>
      <c r="D1" s="2"/>
      <c r="E1" s="2"/>
    </row>
    <row r="2" spans="1:20" x14ac:dyDescent="0.35">
      <c r="A2" s="84"/>
    </row>
    <row r="3" spans="1:20" ht="23" x14ac:dyDescent="0.5">
      <c r="A3" s="85" t="s">
        <v>1</v>
      </c>
    </row>
    <row r="4" spans="1:20" ht="14.5" customHeight="1" x14ac:dyDescent="0.35">
      <c r="A4" s="114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 t="s">
        <v>2</v>
      </c>
      <c r="P4" s="116" t="s">
        <v>78</v>
      </c>
    </row>
    <row r="5" spans="1:20" x14ac:dyDescent="0.35">
      <c r="A5" s="117" t="s">
        <v>4</v>
      </c>
      <c r="B5" s="117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  <c r="P5" s="116"/>
      <c r="Q5" s="134" t="s">
        <v>77</v>
      </c>
      <c r="R5" s="134"/>
      <c r="S5" s="134"/>
      <c r="T5" s="134"/>
    </row>
    <row r="6" spans="1:20" x14ac:dyDescent="0.35">
      <c r="A6" s="115">
        <f xml:space="preserve"> 'Satser 2019'!B6</f>
        <v>28375</v>
      </c>
      <c r="B6" s="115"/>
      <c r="C6" s="115" t="s">
        <v>5</v>
      </c>
      <c r="D6" s="115" t="s">
        <v>6</v>
      </c>
      <c r="E6" s="115" t="s">
        <v>7</v>
      </c>
      <c r="F6" s="115" t="s">
        <v>8</v>
      </c>
      <c r="G6" s="115" t="s">
        <v>9</v>
      </c>
      <c r="H6" s="115" t="s">
        <v>10</v>
      </c>
      <c r="I6" s="115" t="s">
        <v>11</v>
      </c>
      <c r="J6" s="115" t="s">
        <v>12</v>
      </c>
      <c r="K6" s="115" t="s">
        <v>13</v>
      </c>
      <c r="L6" s="115" t="s">
        <v>14</v>
      </c>
      <c r="M6" s="115" t="s">
        <v>15</v>
      </c>
      <c r="N6" s="115" t="s">
        <v>16</v>
      </c>
      <c r="O6" s="116"/>
      <c r="P6" s="116"/>
    </row>
    <row r="7" spans="1:20" x14ac:dyDescent="0.35">
      <c r="A7" s="73" t="s">
        <v>72</v>
      </c>
      <c r="B7" s="73"/>
      <c r="C7" s="74"/>
      <c r="D7" s="74"/>
      <c r="E7" s="74"/>
      <c r="F7" s="74"/>
      <c r="G7" s="74"/>
      <c r="H7" s="74"/>
      <c r="I7" s="74"/>
      <c r="J7" s="74"/>
      <c r="K7" s="121">
        <f>$A$6*0.3</f>
        <v>8512.5</v>
      </c>
      <c r="L7" s="121">
        <f t="shared" ref="L7:N7" si="0">$A$6*0.3</f>
        <v>8512.5</v>
      </c>
      <c r="M7" s="121">
        <f t="shared" si="0"/>
        <v>8512.5</v>
      </c>
      <c r="N7" s="121">
        <f t="shared" si="0"/>
        <v>8512.5</v>
      </c>
      <c r="O7" s="122">
        <f>SUM(K7:N7)</f>
        <v>34050</v>
      </c>
      <c r="P7" s="77">
        <f>O7*1.141</f>
        <v>38851.050000000003</v>
      </c>
    </row>
    <row r="8" spans="1:20" x14ac:dyDescent="0.35">
      <c r="A8" s="78" t="s">
        <v>74</v>
      </c>
      <c r="B8" s="78"/>
      <c r="C8" s="121">
        <f>$A$6*0.3</f>
        <v>8512.5</v>
      </c>
      <c r="D8" s="121">
        <f t="shared" ref="D8" si="1">$A$6*0.3</f>
        <v>8512.5</v>
      </c>
      <c r="E8" s="121">
        <f>$A$6*0.4</f>
        <v>11350</v>
      </c>
      <c r="F8" s="121">
        <f t="shared" ref="F8:J8" si="2">$A$6*0.4</f>
        <v>11350</v>
      </c>
      <c r="G8" s="121">
        <f t="shared" si="2"/>
        <v>11350</v>
      </c>
      <c r="H8" s="121">
        <f t="shared" si="2"/>
        <v>11350</v>
      </c>
      <c r="I8" s="121">
        <f t="shared" si="2"/>
        <v>11350</v>
      </c>
      <c r="J8" s="121">
        <f t="shared" si="2"/>
        <v>11350</v>
      </c>
      <c r="K8" s="121">
        <f>$A$6*0.5</f>
        <v>14187.5</v>
      </c>
      <c r="L8" s="121">
        <f t="shared" ref="L8:N8" si="3">$A$6*0.5</f>
        <v>14187.5</v>
      </c>
      <c r="M8" s="121">
        <f t="shared" si="3"/>
        <v>14187.5</v>
      </c>
      <c r="N8" s="121">
        <f t="shared" si="3"/>
        <v>14187.5</v>
      </c>
      <c r="O8" s="122">
        <f>SUM(C8:N8)</f>
        <v>141875</v>
      </c>
      <c r="P8" s="77">
        <f t="shared" ref="P8:P9" si="4">O8*1.141</f>
        <v>161879.375</v>
      </c>
    </row>
    <row r="9" spans="1:20" x14ac:dyDescent="0.35">
      <c r="A9" s="79" t="s">
        <v>73</v>
      </c>
      <c r="B9" s="79"/>
      <c r="C9" s="121">
        <f>$A$6*0.5</f>
        <v>14187.5</v>
      </c>
      <c r="D9" s="121">
        <f>$A$6*0.5</f>
        <v>14187.5</v>
      </c>
      <c r="E9" s="121">
        <f>$A$6*0.8</f>
        <v>22700</v>
      </c>
      <c r="F9" s="121">
        <f t="shared" ref="F9:J9" si="5">$A$6*0.8</f>
        <v>22700</v>
      </c>
      <c r="G9" s="121">
        <f t="shared" si="5"/>
        <v>22700</v>
      </c>
      <c r="H9" s="121">
        <f t="shared" si="5"/>
        <v>22700</v>
      </c>
      <c r="I9" s="121">
        <f t="shared" si="5"/>
        <v>22700</v>
      </c>
      <c r="J9" s="121">
        <f t="shared" si="5"/>
        <v>22700</v>
      </c>
      <c r="K9" s="80"/>
      <c r="L9" s="80"/>
      <c r="M9" s="80"/>
      <c r="N9" s="80"/>
      <c r="O9" s="122">
        <f>SUM(C9:J9)</f>
        <v>164575</v>
      </c>
      <c r="P9" s="77">
        <f t="shared" si="4"/>
        <v>187780.07500000001</v>
      </c>
    </row>
    <row r="10" spans="1:20" x14ac:dyDescent="0.35">
      <c r="A10" s="119"/>
      <c r="B10" s="119" t="s">
        <v>20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>
        <f>SUM(O7:O9)</f>
        <v>340500</v>
      </c>
      <c r="P10" s="127">
        <f>SUM(P7:P9)</f>
        <v>388510.5</v>
      </c>
    </row>
    <row r="11" spans="1:20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20" ht="23" x14ac:dyDescent="0.5">
      <c r="A12" s="85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20" ht="15" thickBot="1" x14ac:dyDescent="0.4">
      <c r="A13" s="117" t="s">
        <v>22</v>
      </c>
      <c r="B13" s="113"/>
      <c r="C13" s="114" t="s">
        <v>23</v>
      </c>
      <c r="D13" s="114"/>
      <c r="E13" s="114"/>
      <c r="F13" s="114"/>
      <c r="G13" s="114"/>
      <c r="H13" s="114"/>
      <c r="I13" s="114" t="s">
        <v>80</v>
      </c>
      <c r="J13" s="114"/>
      <c r="K13" s="114"/>
      <c r="L13" s="114"/>
      <c r="M13" s="114"/>
      <c r="N13" s="114"/>
      <c r="O13" s="123" t="s">
        <v>24</v>
      </c>
      <c r="P13" s="114"/>
    </row>
    <row r="14" spans="1:20" ht="15" thickBot="1" x14ac:dyDescent="0.4">
      <c r="A14" s="109" t="s">
        <v>25</v>
      </c>
      <c r="B14" s="110"/>
      <c r="C14" s="117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23"/>
      <c r="P14" s="114"/>
    </row>
    <row r="15" spans="1:20" x14ac:dyDescent="0.35">
      <c r="A15" s="86" t="s">
        <v>26</v>
      </c>
      <c r="B15" s="86">
        <f>IF(A15="Basis I",'Satser 2019'!B7,'Satser 2019'!B8)</f>
        <v>6975</v>
      </c>
      <c r="C15" s="115" t="s">
        <v>5</v>
      </c>
      <c r="D15" s="115" t="s">
        <v>6</v>
      </c>
      <c r="E15" s="115" t="s">
        <v>7</v>
      </c>
      <c r="F15" s="115" t="s">
        <v>8</v>
      </c>
      <c r="G15" s="115" t="s">
        <v>9</v>
      </c>
      <c r="H15" s="115" t="s">
        <v>10</v>
      </c>
      <c r="I15" s="115" t="s">
        <v>11</v>
      </c>
      <c r="J15" s="115" t="s">
        <v>12</v>
      </c>
      <c r="K15" s="115" t="s">
        <v>13</v>
      </c>
      <c r="L15" s="115" t="s">
        <v>14</v>
      </c>
      <c r="M15" s="115" t="s">
        <v>15</v>
      </c>
      <c r="N15" s="115" t="s">
        <v>16</v>
      </c>
      <c r="O15" s="123"/>
      <c r="P15" s="114"/>
    </row>
    <row r="16" spans="1:20" x14ac:dyDescent="0.35">
      <c r="A16" s="128" t="s">
        <v>72</v>
      </c>
      <c r="B16" s="129" t="s">
        <v>28</v>
      </c>
      <c r="C16" s="130"/>
      <c r="D16" s="130"/>
      <c r="E16" s="130"/>
      <c r="F16" s="130"/>
      <c r="G16" s="130"/>
      <c r="H16" s="130"/>
      <c r="I16" s="130"/>
      <c r="J16" s="130"/>
      <c r="K16" s="130">
        <f>B15/3*2+'Satser 2019'!B9</f>
        <v>5358</v>
      </c>
      <c r="L16" s="130">
        <f>B15/3*2+'Satser 2019'!B9</f>
        <v>5358</v>
      </c>
      <c r="M16" s="130">
        <f>B15/3*2+'Satser 2019'!B9</f>
        <v>5358</v>
      </c>
      <c r="N16" s="130">
        <f>B15/3*2+'Satser 2019'!B9</f>
        <v>5358</v>
      </c>
      <c r="O16" s="131">
        <f>SUM(K16:N16)</f>
        <v>21432</v>
      </c>
      <c r="P16" s="84"/>
    </row>
    <row r="17" spans="1:16" x14ac:dyDescent="0.35">
      <c r="A17" s="78" t="s">
        <v>75</v>
      </c>
      <c r="B17" s="93" t="s">
        <v>28</v>
      </c>
      <c r="C17" s="94">
        <f>B15/3*2+'Satser 2019'!B9</f>
        <v>5358</v>
      </c>
      <c r="D17" s="94">
        <f>B15/3*2+'Satser 2019'!B9</f>
        <v>5358</v>
      </c>
      <c r="E17" s="94">
        <f>B15/3*2+'Satser 2019'!B9</f>
        <v>5358</v>
      </c>
      <c r="F17" s="94">
        <f>B15/3*2+'Satser 2019'!B9</f>
        <v>5358</v>
      </c>
      <c r="G17" s="94">
        <f>B15/3*2+'Satser 2019'!B9</f>
        <v>5358</v>
      </c>
      <c r="H17" s="94">
        <f>B15/3*2+'Satser 2019'!B9</f>
        <v>5358</v>
      </c>
      <c r="I17" s="94">
        <f>B15/3*2+'Satser 2019'!B9</f>
        <v>5358</v>
      </c>
      <c r="J17" s="94">
        <f>B15/3*2+'Satser 2019'!B9</f>
        <v>5358</v>
      </c>
      <c r="K17" s="94">
        <f>B15/3*2+'Satser 2019'!B9</f>
        <v>5358</v>
      </c>
      <c r="L17" s="94">
        <f>B15/3*2+'Satser 2019'!B9</f>
        <v>5358</v>
      </c>
      <c r="M17" s="94">
        <f>B15/3*2+'Satser 2019'!B9</f>
        <v>5358</v>
      </c>
      <c r="N17" s="94">
        <f>B15/3*2+'Satser 2019'!B9</f>
        <v>5358</v>
      </c>
      <c r="O17" s="95">
        <f>SUM(C17:N17)</f>
        <v>64296</v>
      </c>
      <c r="P17" s="84"/>
    </row>
    <row r="18" spans="1:16" x14ac:dyDescent="0.35">
      <c r="A18" s="128" t="s">
        <v>76</v>
      </c>
      <c r="B18" s="129" t="s">
        <v>28</v>
      </c>
      <c r="C18" s="132">
        <f>B15/3*2+'Satser 2019'!B9</f>
        <v>5358</v>
      </c>
      <c r="D18" s="132">
        <f>B15/3*2+'Satser 2019'!B9</f>
        <v>5358</v>
      </c>
      <c r="E18" s="132">
        <f>B15/3*2+'Satser 2019'!B9</f>
        <v>5358</v>
      </c>
      <c r="F18" s="132">
        <f>B15/3*2+'Satser 2019'!B9</f>
        <v>5358</v>
      </c>
      <c r="G18" s="132">
        <f>B15/3*2+'Satser 2019'!B9</f>
        <v>5358</v>
      </c>
      <c r="H18" s="132">
        <f>B15/3*2+'Satser 2019'!B9</f>
        <v>5358</v>
      </c>
      <c r="I18" s="132">
        <f>B15/3*2+'Satser 2019'!B9</f>
        <v>5358</v>
      </c>
      <c r="J18" s="132">
        <f>B15/3*2+'Satser 2019'!B9</f>
        <v>5358</v>
      </c>
      <c r="K18" s="129"/>
      <c r="L18" s="129"/>
      <c r="M18" s="129"/>
      <c r="N18" s="129"/>
      <c r="O18" s="133">
        <f>SUM(C18:N18)</f>
        <v>42864</v>
      </c>
      <c r="P18" s="84"/>
    </row>
    <row r="19" spans="1:16" ht="28.5" x14ac:dyDescent="0.35">
      <c r="A19" s="118"/>
      <c r="B19" s="120" t="s">
        <v>29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26">
        <f>SUM(O16:O18)</f>
        <v>128592</v>
      </c>
      <c r="P19" s="84"/>
    </row>
    <row r="20" spans="1:16" x14ac:dyDescent="0.3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ht="23" x14ac:dyDescent="0.5">
      <c r="A21" s="85" t="s">
        <v>30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35">
      <c r="A22" s="117"/>
      <c r="B22" s="117" t="s">
        <v>31</v>
      </c>
      <c r="C22" s="117" t="s">
        <v>21</v>
      </c>
      <c r="D22" s="117" t="s">
        <v>32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35">
      <c r="A23" s="73" t="s">
        <v>17</v>
      </c>
      <c r="B23" s="101">
        <f>O7</f>
        <v>34050</v>
      </c>
      <c r="C23" s="101">
        <f>O16</f>
        <v>21432</v>
      </c>
      <c r="D23" s="102">
        <f>B23-C23</f>
        <v>12618</v>
      </c>
      <c r="E23" s="84"/>
      <c r="F23" s="84"/>
      <c r="G23" s="84">
        <f>IF("Basis I"= A15, 'Satser 2019'!B7,'Satser 2019'!B8)</f>
        <v>6975</v>
      </c>
      <c r="H23" s="84"/>
      <c r="I23" s="84"/>
      <c r="J23" s="84"/>
      <c r="K23" s="84"/>
      <c r="L23" s="84"/>
      <c r="M23" s="84"/>
      <c r="N23" s="84"/>
      <c r="O23" s="84"/>
      <c r="P23" s="84"/>
    </row>
    <row r="24" spans="1:16" x14ac:dyDescent="0.35">
      <c r="A24" s="78" t="s">
        <v>18</v>
      </c>
      <c r="B24" s="94">
        <f>O8</f>
        <v>141875</v>
      </c>
      <c r="C24" s="94">
        <f>O17</f>
        <v>64296</v>
      </c>
      <c r="D24" s="103">
        <f t="shared" ref="D24:D26" si="6">B24-C24</f>
        <v>77579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x14ac:dyDescent="0.35">
      <c r="A25" s="73" t="s">
        <v>19</v>
      </c>
      <c r="B25" s="101">
        <f t="shared" ref="B25" si="7">O9</f>
        <v>164575</v>
      </c>
      <c r="C25" s="101">
        <f>O18</f>
        <v>42864</v>
      </c>
      <c r="D25" s="102">
        <f t="shared" si="6"/>
        <v>121711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6" x14ac:dyDescent="0.35">
      <c r="A26" s="124" t="s">
        <v>32</v>
      </c>
      <c r="B26" s="125">
        <f>SUM(B23:B25)</f>
        <v>340500</v>
      </c>
      <c r="C26" s="125">
        <f>SUM(C23:C25)</f>
        <v>128592</v>
      </c>
      <c r="D26" s="124">
        <f t="shared" si="6"/>
        <v>211908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</sheetData>
  <mergeCells count="4">
    <mergeCell ref="O4:O6"/>
    <mergeCell ref="P4:P6"/>
    <mergeCell ref="O13:O15"/>
    <mergeCell ref="A14:B1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elg tilskuddsbasis I eller II" prompt="Lærlinger som tidligere har fått oppfylt sin rett til videregående opplæring får tilskuddsbasis II. Dvs. lærlinger som ikke kommer rett fra VG2" xr:uid="{1CB7D2C3-2CF5-4430-B32A-26EE3B8E5005}">
          <x14:formula1>
            <xm:f>'Satser 2019'!$A$2:$A$3</xm:f>
          </x14:formula1>
          <xm:sqref>A15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19F26DEF5266449814F12506469B07" ma:contentTypeVersion="2" ma:contentTypeDescription="Opprett et nytt dokument." ma:contentTypeScope="" ma:versionID="bd7db99d92c825130308798d3db6602e">
  <xsd:schema xmlns:xsd="http://www.w3.org/2001/XMLSchema" xmlns:xs="http://www.w3.org/2001/XMLSchema" xmlns:p="http://schemas.microsoft.com/office/2006/metadata/properties" xmlns:ns2="53ff7ce9-b8d4-4ac3-aa2f-9cd61701455f" targetNamespace="http://schemas.microsoft.com/office/2006/metadata/properties" ma:root="true" ma:fieldsID="30a4572c64144365a975daeb212d9629" ns2:_="">
    <xsd:import namespace="53ff7ce9-b8d4-4ac3-aa2f-9cd6170145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f7ce9-b8d4-4ac3-aa2f-9cd61701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C59069-7C52-4980-B327-FF90C0574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f7ce9-b8d4-4ac3-aa2f-9cd617014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962FE-5F5A-4EE7-881E-3FD24B34F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45858-2A71-485F-AEA2-207027EB35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Utgifter og inntekter 1 lærling</vt:lpstr>
      <vt:lpstr>2+2+2</vt:lpstr>
      <vt:lpstr>3+3+3</vt:lpstr>
      <vt:lpstr>3+6+6</vt:lpstr>
      <vt:lpstr>6+6+6</vt:lpstr>
      <vt:lpstr>Satser 2019</vt:lpstr>
      <vt:lpstr>Kopi av budjett (Forbedring) </vt:lpstr>
      <vt:lpstr>Basistilskudd</vt:lpstr>
    </vt:vector>
  </TitlesOfParts>
  <Manager/>
  <Company>STATEN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Tor-Åge Brekkvassmo</dc:creator>
  <cp:keywords/>
  <dc:description/>
  <cp:lastModifiedBy>Mads Meldalen Bagstevold</cp:lastModifiedBy>
  <cp:revision/>
  <dcterms:created xsi:type="dcterms:W3CDTF">2014-11-18T08:59:45Z</dcterms:created>
  <dcterms:modified xsi:type="dcterms:W3CDTF">2021-03-25T09:25:15Z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0x0101005319F26DEF5266449814F12506469B07</vt:lpwstr>
  </property>
  <property fmtid="{D5CDD505-2E9C-101B-9397-08002B2CF9AE}" pid="3" name="AuthorIds_UIVersion_2048">
    <vt:lpwstr>14,15</vt:lpwstr>
  </property>
  <property fmtid="{D5CDD505-2E9C-101B-9397-08002B2CF9AE}" pid="4" name="Order">
    <vt:r8>1500</vt:r8>
  </property>
  <property fmtid="{D5CDD505-2E9C-101B-9397-08002B2CF9AE}" pid="5" name="_IsCurrentVersion">
    <vt:bool>true</vt:bool>
  </property>
  <property fmtid="{D5CDD505-2E9C-101B-9397-08002B2CF9AE}" pid="6" name="_UIVersionString">
    <vt:lpwstr>6.0</vt:lpwstr>
  </property>
</Properties>
</file>